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jana.kropivsek\Documents\REGISTER KAPACITET\2026\"/>
    </mc:Choice>
  </mc:AlternateContent>
  <xr:revisionPtr revIDLastSave="0" documentId="13_ncr:1_{AE6AC0E9-8177-4CEB-9E71-FAAF4EB10638}" xr6:coauthVersionLast="47" xr6:coauthVersionMax="47" xr10:uidLastSave="{00000000-0000-0000-0000-000000000000}"/>
  <bookViews>
    <workbookView xWindow="-108" yWindow="-108" windowWidth="23256" windowHeight="13896" xr2:uid="{8AEC34BE-E31D-47EA-8646-1ED049CA7D5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199" i="1" l="1"/>
  <c r="AB205" i="1"/>
  <c r="AB130" i="1"/>
  <c r="M130" i="1"/>
  <c r="M133" i="1"/>
  <c r="F138" i="1" l="1"/>
  <c r="G138" i="1"/>
  <c r="K193" i="1" l="1"/>
  <c r="K194" i="1"/>
  <c r="K187" i="1"/>
  <c r="E187" i="1"/>
  <c r="F187" i="1"/>
  <c r="G187" i="1"/>
  <c r="H187" i="1"/>
  <c r="I187" i="1"/>
  <c r="J187" i="1"/>
  <c r="D187" i="1"/>
  <c r="D192" i="1"/>
  <c r="D193" i="1"/>
  <c r="D194" i="1"/>
  <c r="D195" i="1"/>
  <c r="K195" i="1"/>
  <c r="E199" i="1" l="1"/>
  <c r="F199" i="1"/>
  <c r="M92" i="1"/>
  <c r="M89" i="1"/>
  <c r="M57" i="1"/>
  <c r="M28" i="1"/>
  <c r="L29" i="1" l="1"/>
  <c r="AB47" i="1" l="1"/>
  <c r="K36" i="1"/>
  <c r="G77" i="1"/>
  <c r="H77" i="1"/>
  <c r="I77" i="1"/>
  <c r="J77" i="1"/>
  <c r="K77" i="1"/>
  <c r="L77" i="1"/>
  <c r="F77" i="1"/>
  <c r="E79" i="1"/>
  <c r="E80" i="1"/>
  <c r="E78" i="1"/>
  <c r="M78" i="1"/>
  <c r="M77" i="1" l="1"/>
  <c r="M64" i="1"/>
  <c r="E64" i="1"/>
  <c r="E40" i="1" l="1"/>
  <c r="M40" i="1"/>
  <c r="AB187" i="1" l="1"/>
  <c r="AB168" i="1"/>
  <c r="AB178" i="1" s="1"/>
  <c r="AB163" i="1"/>
  <c r="AB166" i="1" s="1"/>
  <c r="AB151" i="1"/>
  <c r="AB146" i="1"/>
  <c r="AB138" i="1"/>
  <c r="AB143" i="1"/>
  <c r="AB124" i="1"/>
  <c r="AB118" i="1"/>
  <c r="AB109" i="1"/>
  <c r="AB61" i="1"/>
  <c r="AB99" i="1"/>
  <c r="AB93" i="1"/>
  <c r="AB84" i="1"/>
  <c r="AB77" i="1"/>
  <c r="AB73" i="1"/>
  <c r="AB67" i="1"/>
  <c r="AB180" i="1" s="1"/>
  <c r="AB50" i="1"/>
  <c r="AB55" i="1" s="1"/>
  <c r="AB29" i="1"/>
  <c r="AB17" i="1"/>
  <c r="AA29" i="1"/>
  <c r="AA47" i="1"/>
  <c r="E35" i="1"/>
  <c r="M35" i="1"/>
  <c r="E11" i="1"/>
  <c r="M11" i="1"/>
  <c r="E142" i="1"/>
  <c r="M142" i="1"/>
  <c r="AA93" i="1"/>
  <c r="AB128" i="1" l="1"/>
  <c r="AB157" i="1"/>
  <c r="AB107" i="1"/>
  <c r="AA187" i="1"/>
  <c r="K192" i="1"/>
  <c r="AB179" i="1" l="1"/>
  <c r="E27" i="1"/>
  <c r="E28" i="1"/>
  <c r="G29" i="1"/>
  <c r="F29" i="1"/>
  <c r="F146" i="1" l="1"/>
  <c r="G146" i="1"/>
  <c r="H146" i="1"/>
  <c r="AC99" i="1" l="1"/>
  <c r="AA99" i="1"/>
  <c r="E100" i="1"/>
  <c r="E101" i="1"/>
  <c r="M101" i="1"/>
  <c r="M100" i="1"/>
  <c r="E99" i="1" l="1"/>
  <c r="AA199" i="1"/>
  <c r="AA168" i="1"/>
  <c r="AA178" i="1" s="1"/>
  <c r="AA163" i="1"/>
  <c r="AA166" i="1" s="1"/>
  <c r="AA151" i="1"/>
  <c r="AA146" i="1"/>
  <c r="AA138" i="1"/>
  <c r="AA130" i="1"/>
  <c r="AA143" i="1" s="1"/>
  <c r="AA124" i="1"/>
  <c r="AA118" i="1"/>
  <c r="AA109" i="1"/>
  <c r="AA84" i="1"/>
  <c r="AA77" i="1"/>
  <c r="AA73" i="1"/>
  <c r="AA67" i="1"/>
  <c r="AA180" i="1" s="1"/>
  <c r="AA61" i="1"/>
  <c r="AA50" i="1"/>
  <c r="D29" i="1"/>
  <c r="AA17" i="1"/>
  <c r="Z168" i="1"/>
  <c r="Z118" i="1"/>
  <c r="M23" i="1"/>
  <c r="AH128" i="1"/>
  <c r="AH178" i="1"/>
  <c r="AH47" i="1"/>
  <c r="AH17" i="1"/>
  <c r="M39" i="1"/>
  <c r="Z187" i="1"/>
  <c r="M160" i="1"/>
  <c r="M97" i="1"/>
  <c r="G118" i="1"/>
  <c r="H118" i="1"/>
  <c r="I118" i="1"/>
  <c r="J118" i="1"/>
  <c r="K118" i="1"/>
  <c r="F118" i="1"/>
  <c r="M123" i="1"/>
  <c r="E123" i="1"/>
  <c r="E43" i="1"/>
  <c r="M43" i="1"/>
  <c r="Z199" i="1"/>
  <c r="AA55" i="1" l="1"/>
  <c r="AA128" i="1"/>
  <c r="AA107" i="1"/>
  <c r="AA205" i="1"/>
  <c r="AA157" i="1"/>
  <c r="Z205" i="1"/>
  <c r="E177" i="1"/>
  <c r="AA179" i="1" l="1"/>
  <c r="Z178" i="1"/>
  <c r="Z163" i="1"/>
  <c r="Z166" i="1" s="1"/>
  <c r="Z151" i="1"/>
  <c r="Z146" i="1"/>
  <c r="Z138" i="1"/>
  <c r="Z130" i="1"/>
  <c r="Z124" i="1"/>
  <c r="Z109" i="1"/>
  <c r="Z93" i="1"/>
  <c r="Z84" i="1"/>
  <c r="Z77" i="1"/>
  <c r="Z73" i="1"/>
  <c r="Z67" i="1"/>
  <c r="Z180" i="1" s="1"/>
  <c r="Z61" i="1"/>
  <c r="Z50" i="1"/>
  <c r="Z55" i="1" s="1"/>
  <c r="Z47" i="1"/>
  <c r="Z29" i="1"/>
  <c r="Z17" i="1"/>
  <c r="M156" i="1"/>
  <c r="E156" i="1"/>
  <c r="X199" i="1"/>
  <c r="X187" i="1"/>
  <c r="Y168" i="1"/>
  <c r="Y178" i="1" s="1"/>
  <c r="X178" i="1"/>
  <c r="X168" i="1"/>
  <c r="X163" i="1"/>
  <c r="X166" i="1" s="1"/>
  <c r="X151" i="1"/>
  <c r="X146" i="1"/>
  <c r="X138" i="1"/>
  <c r="X130" i="1"/>
  <c r="Y130" i="1"/>
  <c r="Y138" i="1"/>
  <c r="X124" i="1"/>
  <c r="X118" i="1"/>
  <c r="X109" i="1"/>
  <c r="X93" i="1"/>
  <c r="X84" i="1"/>
  <c r="X77" i="1"/>
  <c r="X73" i="1"/>
  <c r="X67" i="1"/>
  <c r="X180" i="1" s="1"/>
  <c r="X61" i="1"/>
  <c r="X50" i="1"/>
  <c r="X55" i="1" s="1"/>
  <c r="X36" i="1"/>
  <c r="X47" i="1" s="1"/>
  <c r="X29" i="1"/>
  <c r="X17" i="1"/>
  <c r="Z157" i="1" l="1"/>
  <c r="X143" i="1"/>
  <c r="Z128" i="1"/>
  <c r="X205" i="1"/>
  <c r="Z143" i="1"/>
  <c r="Z107" i="1"/>
  <c r="Y143" i="1"/>
  <c r="X128" i="1"/>
  <c r="X157" i="1"/>
  <c r="X107" i="1"/>
  <c r="F168" i="1"/>
  <c r="G168" i="1"/>
  <c r="H168" i="1"/>
  <c r="I168" i="1"/>
  <c r="J168" i="1"/>
  <c r="K168" i="1"/>
  <c r="AC178" i="1"/>
  <c r="M171" i="1"/>
  <c r="E171" i="1"/>
  <c r="E153" i="1"/>
  <c r="E154" i="1"/>
  <c r="X179" i="1" l="1"/>
  <c r="Z179" i="1"/>
  <c r="M168" i="1"/>
  <c r="M25" i="1"/>
  <c r="M106" i="1"/>
  <c r="E106" i="1"/>
  <c r="M27" i="1"/>
  <c r="AI47" i="1" l="1"/>
  <c r="AJ47" i="1"/>
  <c r="AE47" i="1"/>
  <c r="AF47" i="1"/>
  <c r="AG47" i="1"/>
  <c r="AD47" i="1"/>
  <c r="AC47" i="1"/>
  <c r="L47" i="1"/>
  <c r="P47" i="1"/>
  <c r="Q47" i="1"/>
  <c r="R47" i="1"/>
  <c r="S47" i="1"/>
  <c r="T47" i="1"/>
  <c r="D47" i="1"/>
  <c r="M42" i="1"/>
  <c r="E42" i="1"/>
  <c r="M32" i="1" l="1"/>
  <c r="G199" i="1" l="1"/>
  <c r="H199" i="1"/>
  <c r="K201" i="1" l="1"/>
  <c r="AJ29" i="1" l="1"/>
  <c r="AI29" i="1"/>
  <c r="AH29" i="1"/>
  <c r="AG29" i="1"/>
  <c r="AF29" i="1"/>
  <c r="AE29" i="1"/>
  <c r="AD29" i="1"/>
  <c r="AC29" i="1"/>
  <c r="Y29" i="1"/>
  <c r="W29" i="1"/>
  <c r="K29" i="1"/>
  <c r="J29" i="1"/>
  <c r="I29" i="1"/>
  <c r="H29" i="1"/>
  <c r="AJ107" i="1"/>
  <c r="AI107" i="1"/>
  <c r="AH107" i="1"/>
  <c r="AG107" i="1"/>
  <c r="AF107" i="1"/>
  <c r="L107" i="1"/>
  <c r="Y163" i="1"/>
  <c r="Y166" i="1" s="1"/>
  <c r="Y151" i="1"/>
  <c r="Y146" i="1"/>
  <c r="Y124" i="1"/>
  <c r="Y118" i="1"/>
  <c r="Y109" i="1"/>
  <c r="Y93" i="1"/>
  <c r="Y84" i="1"/>
  <c r="Y77" i="1"/>
  <c r="Y73" i="1"/>
  <c r="Y67" i="1"/>
  <c r="Y180" i="1" s="1"/>
  <c r="Y61" i="1"/>
  <c r="Y36" i="1"/>
  <c r="Y47" i="1" s="1"/>
  <c r="AJ205" i="1"/>
  <c r="AI205" i="1"/>
  <c r="AH205" i="1"/>
  <c r="AH166" i="1"/>
  <c r="AI166" i="1"/>
  <c r="AJ166" i="1"/>
  <c r="AH157" i="1"/>
  <c r="AI157" i="1"/>
  <c r="AJ157" i="1"/>
  <c r="AH143" i="1"/>
  <c r="AI143" i="1"/>
  <c r="AJ143" i="1"/>
  <c r="AI128" i="1"/>
  <c r="AJ128" i="1"/>
  <c r="AH55" i="1"/>
  <c r="AI55" i="1"/>
  <c r="AJ55" i="1"/>
  <c r="AF17" i="1"/>
  <c r="AG17" i="1"/>
  <c r="AI17" i="1"/>
  <c r="AJ17" i="1"/>
  <c r="AE17" i="1"/>
  <c r="Y199" i="1"/>
  <c r="Y187" i="1"/>
  <c r="Y50" i="1"/>
  <c r="Y55" i="1" s="1"/>
  <c r="Y17" i="1"/>
  <c r="AG199" i="1"/>
  <c r="AF199" i="1"/>
  <c r="AE199" i="1"/>
  <c r="AD199" i="1"/>
  <c r="AC199" i="1"/>
  <c r="AG187" i="1"/>
  <c r="AF187" i="1"/>
  <c r="AE187" i="1"/>
  <c r="AD187" i="1"/>
  <c r="AC187" i="1"/>
  <c r="L128" i="1"/>
  <c r="M46" i="1"/>
  <c r="E46" i="1"/>
  <c r="M127" i="1"/>
  <c r="E127" i="1"/>
  <c r="W199" i="1"/>
  <c r="W187" i="1"/>
  <c r="W168" i="1"/>
  <c r="W178" i="1" s="1"/>
  <c r="W163" i="1"/>
  <c r="W166" i="1" s="1"/>
  <c r="W151" i="1"/>
  <c r="W146" i="1"/>
  <c r="W138" i="1"/>
  <c r="W130" i="1"/>
  <c r="W124" i="1"/>
  <c r="W118" i="1"/>
  <c r="W109" i="1"/>
  <c r="W93" i="1"/>
  <c r="W84" i="1"/>
  <c r="W77" i="1"/>
  <c r="W73" i="1"/>
  <c r="W67" i="1"/>
  <c r="W180" i="1" s="1"/>
  <c r="W61" i="1"/>
  <c r="W50" i="1"/>
  <c r="W55" i="1" s="1"/>
  <c r="W36" i="1"/>
  <c r="W47" i="1" s="1"/>
  <c r="W17" i="1"/>
  <c r="E105" i="1"/>
  <c r="M80" i="1"/>
  <c r="Y157" i="1" l="1"/>
  <c r="AF205" i="1"/>
  <c r="Y205" i="1"/>
  <c r="Y107" i="1"/>
  <c r="W128" i="1"/>
  <c r="W205" i="1"/>
  <c r="AH179" i="1"/>
  <c r="Y128" i="1"/>
  <c r="W107" i="1"/>
  <c r="AD205" i="1"/>
  <c r="AC205" i="1"/>
  <c r="AI179" i="1"/>
  <c r="AJ179" i="1"/>
  <c r="AG205" i="1"/>
  <c r="AE205" i="1"/>
  <c r="W143" i="1"/>
  <c r="W157" i="1"/>
  <c r="D138" i="1"/>
  <c r="W179" i="1" l="1"/>
  <c r="Y179" i="1"/>
  <c r="K197" i="1"/>
  <c r="M104" i="1" l="1"/>
  <c r="M44" i="1" l="1"/>
  <c r="E44" i="1"/>
  <c r="M105" i="1"/>
  <c r="E117" i="1" l="1"/>
  <c r="E104" i="1"/>
  <c r="M117" i="1"/>
  <c r="V199" i="1" l="1"/>
  <c r="V187" i="1"/>
  <c r="V168" i="1"/>
  <c r="V178" i="1" s="1"/>
  <c r="V163" i="1"/>
  <c r="V166" i="1" s="1"/>
  <c r="V151" i="1"/>
  <c r="V146" i="1"/>
  <c r="V138" i="1"/>
  <c r="V130" i="1"/>
  <c r="V124" i="1"/>
  <c r="V118" i="1"/>
  <c r="V109" i="1"/>
  <c r="V93" i="1"/>
  <c r="V84" i="1"/>
  <c r="V77" i="1"/>
  <c r="V73" i="1"/>
  <c r="V67" i="1"/>
  <c r="V180" i="1" s="1"/>
  <c r="V61" i="1"/>
  <c r="V50" i="1"/>
  <c r="V55" i="1" s="1"/>
  <c r="V36" i="1"/>
  <c r="V47" i="1" s="1"/>
  <c r="V29" i="1"/>
  <c r="V17" i="1"/>
  <c r="V157" i="1" l="1"/>
  <c r="V128" i="1"/>
  <c r="V143" i="1"/>
  <c r="V107" i="1"/>
  <c r="V205" i="1"/>
  <c r="E8" i="1"/>
  <c r="E76" i="1"/>
  <c r="E23" i="1"/>
  <c r="E10" i="1"/>
  <c r="V179" i="1" l="1"/>
  <c r="E150" i="1"/>
  <c r="E148" i="1" l="1"/>
  <c r="E62" i="1"/>
  <c r="E63" i="1"/>
  <c r="U187" i="1" l="1"/>
  <c r="U130" i="1" l="1"/>
  <c r="M8" i="1" l="1"/>
  <c r="M76" i="1" l="1"/>
  <c r="U199" i="1" l="1"/>
  <c r="K185" i="1"/>
  <c r="T199" i="1"/>
  <c r="S199" i="1"/>
  <c r="R199" i="1"/>
  <c r="Q199" i="1"/>
  <c r="T187" i="1"/>
  <c r="S187" i="1"/>
  <c r="R187" i="1"/>
  <c r="Q187" i="1"/>
  <c r="Q205" i="1" s="1"/>
  <c r="U168" i="1"/>
  <c r="U178" i="1" s="1"/>
  <c r="U163" i="1"/>
  <c r="U166" i="1" s="1"/>
  <c r="U151" i="1"/>
  <c r="T151" i="1"/>
  <c r="U146" i="1"/>
  <c r="U138" i="1"/>
  <c r="U124" i="1"/>
  <c r="U118" i="1"/>
  <c r="U109" i="1"/>
  <c r="U93" i="1"/>
  <c r="U84" i="1"/>
  <c r="U77" i="1"/>
  <c r="U73" i="1"/>
  <c r="U61" i="1"/>
  <c r="U36" i="1"/>
  <c r="U47" i="1" s="1"/>
  <c r="U67" i="1"/>
  <c r="U180" i="1" s="1"/>
  <c r="U50" i="1"/>
  <c r="U55" i="1" s="1"/>
  <c r="U29" i="1"/>
  <c r="U17" i="1"/>
  <c r="R205" i="1" l="1"/>
  <c r="S205" i="1"/>
  <c r="U128" i="1"/>
  <c r="T205" i="1"/>
  <c r="U107" i="1"/>
  <c r="U157" i="1"/>
  <c r="U205" i="1"/>
  <c r="U143" i="1"/>
  <c r="T146" i="1"/>
  <c r="U179" i="1" l="1"/>
  <c r="D50" i="1"/>
  <c r="M10" i="1" l="1"/>
  <c r="D118" i="1" l="1"/>
  <c r="T17" i="1" l="1"/>
  <c r="T168" i="1"/>
  <c r="T178" i="1" s="1"/>
  <c r="T163" i="1"/>
  <c r="T166" i="1" s="1"/>
  <c r="T157" i="1"/>
  <c r="T138" i="1"/>
  <c r="T130" i="1"/>
  <c r="T124" i="1"/>
  <c r="T109" i="1"/>
  <c r="T128" i="1" s="1"/>
  <c r="T93" i="1"/>
  <c r="T84" i="1"/>
  <c r="T77" i="1"/>
  <c r="T67" i="1"/>
  <c r="T180" i="1" s="1"/>
  <c r="T61" i="1"/>
  <c r="T50" i="1"/>
  <c r="T55" i="1" s="1"/>
  <c r="T29" i="1"/>
  <c r="K188" i="1"/>
  <c r="K189" i="1"/>
  <c r="K190" i="1"/>
  <c r="K204" i="1"/>
  <c r="D204" i="1"/>
  <c r="D201" i="1"/>
  <c r="K200" i="1"/>
  <c r="D200" i="1"/>
  <c r="J199" i="1"/>
  <c r="I199" i="1"/>
  <c r="D197" i="1"/>
  <c r="K191" i="1"/>
  <c r="D191" i="1"/>
  <c r="D190" i="1"/>
  <c r="D189" i="1"/>
  <c r="D188" i="1"/>
  <c r="D185" i="1"/>
  <c r="AG178" i="1"/>
  <c r="AF178" i="1"/>
  <c r="AE178" i="1"/>
  <c r="AD178" i="1"/>
  <c r="L178" i="1"/>
  <c r="D178" i="1"/>
  <c r="M177" i="1"/>
  <c r="M176" i="1"/>
  <c r="E176" i="1"/>
  <c r="M175" i="1"/>
  <c r="E175" i="1"/>
  <c r="M174" i="1"/>
  <c r="E174" i="1"/>
  <c r="M173" i="1"/>
  <c r="E173" i="1"/>
  <c r="M172" i="1"/>
  <c r="E172" i="1"/>
  <c r="M170" i="1"/>
  <c r="E170" i="1"/>
  <c r="M169" i="1"/>
  <c r="E169" i="1"/>
  <c r="S168" i="1"/>
  <c r="S178" i="1" s="1"/>
  <c r="R168" i="1"/>
  <c r="R178" i="1" s="1"/>
  <c r="Q168" i="1"/>
  <c r="Q178" i="1" s="1"/>
  <c r="P168" i="1"/>
  <c r="P178" i="1" s="1"/>
  <c r="O168" i="1"/>
  <c r="O178" i="1" s="1"/>
  <c r="N168" i="1"/>
  <c r="N178" i="1" s="1"/>
  <c r="K178" i="1"/>
  <c r="J178" i="1"/>
  <c r="I178" i="1"/>
  <c r="H178" i="1"/>
  <c r="G178" i="1"/>
  <c r="AG166" i="1"/>
  <c r="AF166" i="1"/>
  <c r="AE166" i="1"/>
  <c r="AD166" i="1"/>
  <c r="AC166" i="1"/>
  <c r="L166" i="1"/>
  <c r="D166" i="1"/>
  <c r="M165" i="1"/>
  <c r="E165" i="1"/>
  <c r="M164" i="1"/>
  <c r="E164" i="1"/>
  <c r="S163" i="1"/>
  <c r="S166" i="1" s="1"/>
  <c r="R163" i="1"/>
  <c r="R166" i="1" s="1"/>
  <c r="Q163" i="1"/>
  <c r="Q166" i="1" s="1"/>
  <c r="P163" i="1"/>
  <c r="P166" i="1" s="1"/>
  <c r="O163" i="1"/>
  <c r="O166" i="1" s="1"/>
  <c r="N163" i="1"/>
  <c r="N166" i="1" s="1"/>
  <c r="K163" i="1"/>
  <c r="K166" i="1" s="1"/>
  <c r="J163" i="1"/>
  <c r="J166" i="1" s="1"/>
  <c r="I163" i="1"/>
  <c r="I166" i="1" s="1"/>
  <c r="H163" i="1"/>
  <c r="H166" i="1" s="1"/>
  <c r="G163" i="1"/>
  <c r="G166" i="1" s="1"/>
  <c r="F163" i="1"/>
  <c r="F166" i="1" s="1"/>
  <c r="M162" i="1"/>
  <c r="E162" i="1"/>
  <c r="M161" i="1"/>
  <c r="E161" i="1"/>
  <c r="E160" i="1"/>
  <c r="M159" i="1"/>
  <c r="E159" i="1"/>
  <c r="AG157" i="1"/>
  <c r="AF157" i="1"/>
  <c r="AE157" i="1"/>
  <c r="AD157" i="1"/>
  <c r="AC157" i="1"/>
  <c r="L157" i="1"/>
  <c r="D157" i="1"/>
  <c r="M155" i="1"/>
  <c r="E155" i="1"/>
  <c r="M154" i="1"/>
  <c r="M153" i="1"/>
  <c r="M152" i="1"/>
  <c r="E152" i="1"/>
  <c r="S151" i="1"/>
  <c r="R151" i="1"/>
  <c r="Q151" i="1"/>
  <c r="P151" i="1"/>
  <c r="O151" i="1"/>
  <c r="N151" i="1"/>
  <c r="K151" i="1"/>
  <c r="J151" i="1"/>
  <c r="I151" i="1"/>
  <c r="H151" i="1"/>
  <c r="G151" i="1"/>
  <c r="F151" i="1"/>
  <c r="M150" i="1"/>
  <c r="M149" i="1"/>
  <c r="E149" i="1"/>
  <c r="M148" i="1"/>
  <c r="M147" i="1"/>
  <c r="E147" i="1"/>
  <c r="E146" i="1" s="1"/>
  <c r="S146" i="1"/>
  <c r="R146" i="1"/>
  <c r="Q146" i="1"/>
  <c r="P146" i="1"/>
  <c r="O146" i="1"/>
  <c r="N146" i="1"/>
  <c r="K146" i="1"/>
  <c r="J146" i="1"/>
  <c r="I146" i="1"/>
  <c r="M145" i="1"/>
  <c r="E145" i="1"/>
  <c r="AG143" i="1"/>
  <c r="AF143" i="1"/>
  <c r="AE143" i="1"/>
  <c r="AD143" i="1"/>
  <c r="AC143" i="1"/>
  <c r="L143" i="1"/>
  <c r="D143" i="1"/>
  <c r="M141" i="1"/>
  <c r="E141" i="1"/>
  <c r="M140" i="1"/>
  <c r="E140" i="1"/>
  <c r="M139" i="1"/>
  <c r="E139" i="1"/>
  <c r="S138" i="1"/>
  <c r="R138" i="1"/>
  <c r="Q138" i="1"/>
  <c r="P138" i="1"/>
  <c r="O138" i="1"/>
  <c r="N138" i="1"/>
  <c r="K138" i="1"/>
  <c r="J138" i="1"/>
  <c r="I138" i="1"/>
  <c r="H138" i="1"/>
  <c r="M137" i="1"/>
  <c r="E137" i="1"/>
  <c r="M136" i="1"/>
  <c r="E136" i="1"/>
  <c r="M135" i="1"/>
  <c r="E135" i="1"/>
  <c r="M134" i="1"/>
  <c r="E134" i="1"/>
  <c r="E133" i="1"/>
  <c r="M132" i="1"/>
  <c r="E132" i="1"/>
  <c r="M131" i="1"/>
  <c r="E131" i="1"/>
  <c r="S130" i="1"/>
  <c r="R130" i="1"/>
  <c r="Q130" i="1"/>
  <c r="P130" i="1"/>
  <c r="O130" i="1"/>
  <c r="N130" i="1"/>
  <c r="K130" i="1"/>
  <c r="J130" i="1"/>
  <c r="I130" i="1"/>
  <c r="H130" i="1"/>
  <c r="G130" i="1"/>
  <c r="F130" i="1"/>
  <c r="M126" i="1"/>
  <c r="E126" i="1"/>
  <c r="M125" i="1"/>
  <c r="E125" i="1"/>
  <c r="AG124" i="1"/>
  <c r="AG128" i="1" s="1"/>
  <c r="AF124" i="1"/>
  <c r="AF128" i="1" s="1"/>
  <c r="AE124" i="1"/>
  <c r="AE128" i="1" s="1"/>
  <c r="AD124" i="1"/>
  <c r="AD128" i="1" s="1"/>
  <c r="AC124" i="1"/>
  <c r="AC128" i="1" s="1"/>
  <c r="S124" i="1"/>
  <c r="R124" i="1"/>
  <c r="Q124" i="1"/>
  <c r="P124" i="1"/>
  <c r="O124" i="1"/>
  <c r="N124" i="1"/>
  <c r="K124" i="1"/>
  <c r="J124" i="1"/>
  <c r="I124" i="1"/>
  <c r="H124" i="1"/>
  <c r="G124" i="1"/>
  <c r="F124" i="1"/>
  <c r="D124" i="1"/>
  <c r="D128" i="1" s="1"/>
  <c r="M122" i="1"/>
  <c r="E122" i="1"/>
  <c r="M121" i="1"/>
  <c r="E121" i="1"/>
  <c r="M120" i="1"/>
  <c r="E120" i="1"/>
  <c r="M119" i="1"/>
  <c r="E119" i="1"/>
  <c r="S118" i="1"/>
  <c r="R118" i="1"/>
  <c r="Q118" i="1"/>
  <c r="P118" i="1"/>
  <c r="O118" i="1"/>
  <c r="N118" i="1"/>
  <c r="M116" i="1"/>
  <c r="E116" i="1"/>
  <c r="M115" i="1"/>
  <c r="E115" i="1"/>
  <c r="M114" i="1"/>
  <c r="E114" i="1"/>
  <c r="M113" i="1"/>
  <c r="E113" i="1"/>
  <c r="M112" i="1"/>
  <c r="E112" i="1"/>
  <c r="M111" i="1"/>
  <c r="E111" i="1"/>
  <c r="M110" i="1"/>
  <c r="E110" i="1"/>
  <c r="S109" i="1"/>
  <c r="R109" i="1"/>
  <c r="Q109" i="1"/>
  <c r="P109" i="1"/>
  <c r="O109" i="1"/>
  <c r="N109" i="1"/>
  <c r="K109" i="1"/>
  <c r="J109" i="1"/>
  <c r="I109" i="1"/>
  <c r="H109" i="1"/>
  <c r="G109" i="1"/>
  <c r="F109" i="1"/>
  <c r="M103" i="1"/>
  <c r="E103" i="1"/>
  <c r="M102" i="1"/>
  <c r="E102" i="1"/>
  <c r="M99" i="1"/>
  <c r="M98" i="1"/>
  <c r="E98" i="1"/>
  <c r="E97" i="1"/>
  <c r="M96" i="1"/>
  <c r="E96" i="1"/>
  <c r="M95" i="1"/>
  <c r="E95" i="1"/>
  <c r="M94" i="1"/>
  <c r="E94" i="1"/>
  <c r="S93" i="1"/>
  <c r="R93" i="1"/>
  <c r="Q93" i="1"/>
  <c r="P93" i="1"/>
  <c r="O93" i="1"/>
  <c r="N93" i="1"/>
  <c r="K93" i="1"/>
  <c r="J93" i="1"/>
  <c r="I93" i="1"/>
  <c r="H93" i="1"/>
  <c r="G93" i="1"/>
  <c r="F93" i="1"/>
  <c r="E92" i="1"/>
  <c r="M91" i="1"/>
  <c r="E91" i="1"/>
  <c r="M90" i="1"/>
  <c r="E90" i="1"/>
  <c r="E89" i="1"/>
  <c r="M88" i="1"/>
  <c r="E88" i="1"/>
  <c r="M87" i="1"/>
  <c r="E87" i="1"/>
  <c r="M86" i="1"/>
  <c r="E86" i="1"/>
  <c r="I85" i="1"/>
  <c r="AC84" i="1"/>
  <c r="S84" i="1"/>
  <c r="R84" i="1"/>
  <c r="Q84" i="1"/>
  <c r="P84" i="1"/>
  <c r="O84" i="1"/>
  <c r="N84" i="1"/>
  <c r="K84" i="1"/>
  <c r="J84" i="1"/>
  <c r="H84" i="1"/>
  <c r="G84" i="1"/>
  <c r="F84" i="1"/>
  <c r="M83" i="1"/>
  <c r="E83" i="1"/>
  <c r="M82" i="1"/>
  <c r="E82" i="1"/>
  <c r="M81" i="1"/>
  <c r="E81" i="1"/>
  <c r="M79" i="1"/>
  <c r="S77" i="1"/>
  <c r="R77" i="1"/>
  <c r="Q77" i="1"/>
  <c r="P77" i="1"/>
  <c r="O77" i="1"/>
  <c r="N77" i="1"/>
  <c r="M75" i="1"/>
  <c r="E75" i="1"/>
  <c r="M74" i="1"/>
  <c r="E74" i="1"/>
  <c r="AE73" i="1"/>
  <c r="AE107" i="1" s="1"/>
  <c r="AD73" i="1"/>
  <c r="AD107" i="1" s="1"/>
  <c r="AC73" i="1"/>
  <c r="S73" i="1"/>
  <c r="R73" i="1"/>
  <c r="K73" i="1"/>
  <c r="J73" i="1"/>
  <c r="I73" i="1"/>
  <c r="H73" i="1"/>
  <c r="G73" i="1"/>
  <c r="F73" i="1"/>
  <c r="D73" i="1"/>
  <c r="M72" i="1"/>
  <c r="E72" i="1"/>
  <c r="M71" i="1"/>
  <c r="E71" i="1"/>
  <c r="M70" i="1"/>
  <c r="E70" i="1"/>
  <c r="M69" i="1"/>
  <c r="E69" i="1"/>
  <c r="M68" i="1"/>
  <c r="E68" i="1"/>
  <c r="AC67" i="1"/>
  <c r="S67" i="1"/>
  <c r="R67" i="1"/>
  <c r="R180" i="1" s="1"/>
  <c r="Q67" i="1"/>
  <c r="P67" i="1"/>
  <c r="O67" i="1"/>
  <c r="N67" i="1"/>
  <c r="K67" i="1"/>
  <c r="J67" i="1"/>
  <c r="I67" i="1"/>
  <c r="H67" i="1"/>
  <c r="G67" i="1"/>
  <c r="F67" i="1"/>
  <c r="D67" i="1"/>
  <c r="M66" i="1"/>
  <c r="E66" i="1"/>
  <c r="M65" i="1"/>
  <c r="E65" i="1"/>
  <c r="M63" i="1"/>
  <c r="E61" i="1"/>
  <c r="M62" i="1"/>
  <c r="S61" i="1"/>
  <c r="R61" i="1"/>
  <c r="Q61" i="1"/>
  <c r="P61" i="1"/>
  <c r="O61" i="1"/>
  <c r="N61" i="1"/>
  <c r="K61" i="1"/>
  <c r="J61" i="1"/>
  <c r="I61" i="1"/>
  <c r="H61" i="1"/>
  <c r="G61" i="1"/>
  <c r="F61" i="1"/>
  <c r="M60" i="1"/>
  <c r="E60" i="1"/>
  <c r="M59" i="1"/>
  <c r="E59" i="1"/>
  <c r="M58" i="1"/>
  <c r="E58" i="1"/>
  <c r="E57" i="1"/>
  <c r="AG55" i="1"/>
  <c r="AF55" i="1"/>
  <c r="AE55" i="1"/>
  <c r="AD55" i="1"/>
  <c r="AC55" i="1"/>
  <c r="L55" i="1"/>
  <c r="D55" i="1"/>
  <c r="M54" i="1"/>
  <c r="E54" i="1"/>
  <c r="M53" i="1"/>
  <c r="E53" i="1"/>
  <c r="M52" i="1"/>
  <c r="E52" i="1"/>
  <c r="M51" i="1"/>
  <c r="E51" i="1"/>
  <c r="S50" i="1"/>
  <c r="S55" i="1" s="1"/>
  <c r="R50" i="1"/>
  <c r="R55" i="1" s="1"/>
  <c r="Q50" i="1"/>
  <c r="Q55" i="1" s="1"/>
  <c r="P50" i="1"/>
  <c r="P55" i="1" s="1"/>
  <c r="O50" i="1"/>
  <c r="O55" i="1" s="1"/>
  <c r="N50" i="1"/>
  <c r="N55" i="1" s="1"/>
  <c r="K50" i="1"/>
  <c r="K55" i="1" s="1"/>
  <c r="J50" i="1"/>
  <c r="J55" i="1" s="1"/>
  <c r="I50" i="1"/>
  <c r="I55" i="1" s="1"/>
  <c r="H50" i="1"/>
  <c r="H55" i="1" s="1"/>
  <c r="G50" i="1"/>
  <c r="G55" i="1" s="1"/>
  <c r="F50" i="1"/>
  <c r="F55" i="1" s="1"/>
  <c r="M49" i="1"/>
  <c r="E49" i="1"/>
  <c r="M45" i="1"/>
  <c r="E45" i="1"/>
  <c r="M41" i="1"/>
  <c r="E41" i="1"/>
  <c r="E39" i="1"/>
  <c r="M38" i="1"/>
  <c r="M37" i="1"/>
  <c r="E37" i="1"/>
  <c r="E36" i="1" s="1"/>
  <c r="O36" i="1"/>
  <c r="O47" i="1" s="1"/>
  <c r="N36" i="1"/>
  <c r="N47" i="1" s="1"/>
  <c r="K47" i="1"/>
  <c r="J47" i="1"/>
  <c r="I47" i="1"/>
  <c r="H47" i="1"/>
  <c r="G47" i="1"/>
  <c r="F47" i="1"/>
  <c r="M34" i="1"/>
  <c r="E34" i="1"/>
  <c r="M33" i="1"/>
  <c r="E33" i="1"/>
  <c r="E32" i="1"/>
  <c r="M31" i="1"/>
  <c r="E31" i="1"/>
  <c r="S29" i="1"/>
  <c r="R29" i="1"/>
  <c r="Q29" i="1"/>
  <c r="P29" i="1"/>
  <c r="O29" i="1"/>
  <c r="N29" i="1"/>
  <c r="M26" i="1"/>
  <c r="E26" i="1"/>
  <c r="E25" i="1"/>
  <c r="M24" i="1"/>
  <c r="E24" i="1"/>
  <c r="M22" i="1"/>
  <c r="E22" i="1"/>
  <c r="M21" i="1"/>
  <c r="E21" i="1"/>
  <c r="M20" i="1"/>
  <c r="E20" i="1"/>
  <c r="M19" i="1"/>
  <c r="E19" i="1"/>
  <c r="AD17" i="1"/>
  <c r="AC17" i="1"/>
  <c r="S17" i="1"/>
  <c r="R17" i="1"/>
  <c r="Q17" i="1"/>
  <c r="P17" i="1"/>
  <c r="O17" i="1"/>
  <c r="N17" i="1"/>
  <c r="L17" i="1"/>
  <c r="K17" i="1"/>
  <c r="J17" i="1"/>
  <c r="I17" i="1"/>
  <c r="H17" i="1"/>
  <c r="G17" i="1"/>
  <c r="F17" i="1"/>
  <c r="D17" i="1"/>
  <c r="M16" i="1"/>
  <c r="E16" i="1"/>
  <c r="M15" i="1"/>
  <c r="E15" i="1"/>
  <c r="M14" i="1"/>
  <c r="E14" i="1"/>
  <c r="M13" i="1"/>
  <c r="E13" i="1"/>
  <c r="M12" i="1"/>
  <c r="E12" i="1"/>
  <c r="M9" i="1"/>
  <c r="E9" i="1"/>
  <c r="M7" i="1"/>
  <c r="E7" i="1"/>
  <c r="M6" i="1"/>
  <c r="E6" i="1"/>
  <c r="T143" i="1" l="1"/>
  <c r="E168" i="1"/>
  <c r="D107" i="1"/>
  <c r="D179" i="1" s="1"/>
  <c r="M47" i="1"/>
  <c r="M29" i="1"/>
  <c r="F128" i="1"/>
  <c r="P128" i="1"/>
  <c r="H107" i="1"/>
  <c r="J128" i="1"/>
  <c r="E29" i="1"/>
  <c r="F107" i="1"/>
  <c r="J107" i="1"/>
  <c r="AC107" i="1"/>
  <c r="AC179" i="1" s="1"/>
  <c r="G107" i="1"/>
  <c r="K107" i="1"/>
  <c r="G128" i="1"/>
  <c r="Q128" i="1"/>
  <c r="H128" i="1"/>
  <c r="N128" i="1"/>
  <c r="R128" i="1"/>
  <c r="K128" i="1"/>
  <c r="I128" i="1"/>
  <c r="O128" i="1"/>
  <c r="S128" i="1"/>
  <c r="E77" i="1"/>
  <c r="E85" i="1"/>
  <c r="F143" i="1"/>
  <c r="J143" i="1"/>
  <c r="P143" i="1"/>
  <c r="K157" i="1"/>
  <c r="Q157" i="1"/>
  <c r="F205" i="1"/>
  <c r="J205" i="1"/>
  <c r="E109" i="1"/>
  <c r="K199" i="1"/>
  <c r="D199" i="1"/>
  <c r="T107" i="1"/>
  <c r="E205" i="1"/>
  <c r="I205" i="1"/>
  <c r="E93" i="1"/>
  <c r="Q143" i="1"/>
  <c r="G205" i="1"/>
  <c r="E178" i="1"/>
  <c r="H205" i="1"/>
  <c r="G157" i="1"/>
  <c r="I157" i="1"/>
  <c r="E47" i="1"/>
  <c r="F157" i="1"/>
  <c r="J157" i="1"/>
  <c r="P157" i="1"/>
  <c r="E17" i="1"/>
  <c r="AF179" i="1"/>
  <c r="E67" i="1"/>
  <c r="E180" i="1" s="1"/>
  <c r="E118" i="1"/>
  <c r="M124" i="1"/>
  <c r="H143" i="1"/>
  <c r="N143" i="1"/>
  <c r="R143" i="1"/>
  <c r="E130" i="1"/>
  <c r="N157" i="1"/>
  <c r="R157" i="1"/>
  <c r="E163" i="1"/>
  <c r="E166" i="1" s="1"/>
  <c r="I143" i="1"/>
  <c r="O143" i="1"/>
  <c r="S143" i="1"/>
  <c r="S157" i="1"/>
  <c r="S107" i="1"/>
  <c r="M118" i="1"/>
  <c r="M17" i="1"/>
  <c r="AG179" i="1"/>
  <c r="P107" i="1"/>
  <c r="N107" i="1"/>
  <c r="M109" i="1"/>
  <c r="E124" i="1"/>
  <c r="G143" i="1"/>
  <c r="K143" i="1"/>
  <c r="O107" i="1"/>
  <c r="AD179" i="1"/>
  <c r="R107" i="1"/>
  <c r="M138" i="1"/>
  <c r="E151" i="1"/>
  <c r="E157" i="1" s="1"/>
  <c r="M61" i="1"/>
  <c r="M73" i="1"/>
  <c r="M151" i="1"/>
  <c r="M67" i="1"/>
  <c r="I84" i="1"/>
  <c r="I107" i="1" s="1"/>
  <c r="M85" i="1"/>
  <c r="M36" i="1"/>
  <c r="M50" i="1"/>
  <c r="Q107" i="1"/>
  <c r="E73" i="1"/>
  <c r="M93" i="1"/>
  <c r="H157" i="1"/>
  <c r="M146" i="1"/>
  <c r="M163" i="1"/>
  <c r="F178" i="1"/>
  <c r="L179" i="1"/>
  <c r="AE179" i="1"/>
  <c r="E50" i="1"/>
  <c r="E55" i="1" s="1"/>
  <c r="E138" i="1"/>
  <c r="O157" i="1"/>
  <c r="T179" i="1" l="1"/>
  <c r="M157" i="1"/>
  <c r="M128" i="1"/>
  <c r="E128" i="1"/>
  <c r="E84" i="1"/>
  <c r="E107" i="1" s="1"/>
  <c r="K205" i="1"/>
  <c r="D205" i="1"/>
  <c r="J179" i="1"/>
  <c r="E143" i="1"/>
  <c r="I179" i="1"/>
  <c r="G179" i="1"/>
  <c r="N179" i="1"/>
  <c r="R179" i="1"/>
  <c r="O179" i="1"/>
  <c r="S179" i="1"/>
  <c r="H179" i="1"/>
  <c r="Q179" i="1"/>
  <c r="K179" i="1"/>
  <c r="M84" i="1"/>
  <c r="M107" i="1" s="1"/>
  <c r="F179" i="1"/>
  <c r="P179" i="1"/>
  <c r="M166" i="1"/>
  <c r="M55" i="1"/>
  <c r="M143" i="1"/>
  <c r="M178" i="1"/>
  <c r="E179" i="1" l="1"/>
  <c r="M17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Liljana Kropivšek</author>
    <author>liljana.kropivsek</author>
  </authors>
  <commentList>
    <comment ref="U6" authorId="0" shapeId="0" xr:uid="{1760B6A6-D3E7-463C-9C79-D711D47D63B1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Od tega redni sprejem 249 + 3 začasne sprejeme</t>
        </r>
      </text>
    </comment>
    <comment ref="V6" authorId="0" shapeId="0" xr:uid="{F11A3B43-C6D8-457C-A75F-6D8A1ED99978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Od tega redni sprejemi 249 v SD + 3 začasne namestitve</t>
        </r>
      </text>
    </comment>
    <comment ref="W6" authorId="0" shapeId="0" xr:uid="{3D0C8EF6-2AB4-4D58-9A0B-D2588F6FFC2A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Od tega redni sprejem 249 v SD + 3 začasne namestitve</t>
        </r>
      </text>
    </comment>
    <comment ref="V7" authorId="0" shapeId="0" xr:uid="{984B3886-13AC-4AA6-9295-56029F303562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priznano 121</t>
        </r>
      </text>
    </comment>
    <comment ref="W7" authorId="0" shapeId="0" xr:uid="{E17E5D9D-7C0B-4D46-9353-5EFE1CE3EF90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priznano 121</t>
        </r>
      </text>
    </comment>
    <comment ref="V31" authorId="0" shapeId="0" xr:uid="{794250A4-BE67-4F39-923F-FBBA870C2FB7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priznano 66
</t>
        </r>
      </text>
    </comment>
    <comment ref="W31" authorId="0" shapeId="0" xr:uid="{1F5FC293-9C5C-4A76-86B4-7468422FC64E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priznano 66</t>
        </r>
      </text>
    </comment>
    <comment ref="W32" authorId="0" shapeId="0" xr:uid="{28D985F7-0E4C-4696-8DF2-C04656E44B18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priznano 198 mest</t>
        </r>
      </text>
    </comment>
    <comment ref="V38" authorId="0" shapeId="0" xr:uid="{9A9F4FE9-790F-4E37-A83C-FDA7A90BD935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od 1.1.2021 enota Naklo v Tržiču </t>
        </r>
      </text>
    </comment>
    <comment ref="L39" authorId="0" shapeId="0" xr:uid="{1A5728B8-62DA-4FC7-B68F-CE92CB1720AE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2 apartmaja sta dvo posteljna in 10 enoposteljnjih
</t>
        </r>
      </text>
    </comment>
    <comment ref="V44" authorId="0" shapeId="0" xr:uid="{2B203B54-6BA2-4B18-AAAE-A2A1894B0FD5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priznano 46 mest</t>
        </r>
      </text>
    </comment>
    <comment ref="V45" authorId="0" shapeId="0" xr:uid="{69AAFCA6-C159-4E73-B1F9-D47E5B803416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150
</t>
        </r>
      </text>
    </comment>
    <comment ref="W45" authorId="0" shapeId="0" xr:uid="{4026382B-17F7-42A1-AAEC-C01B17378FB3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priznano 150</t>
        </r>
      </text>
    </comment>
    <comment ref="AH90" authorId="1" shapeId="0" xr:uid="{41DFC7FA-5BC5-49AA-A501-DFFC930DD90E}">
      <text>
        <r>
          <rPr>
            <b/>
            <sz val="9"/>
            <color indexed="81"/>
            <rFont val="Segoe UI"/>
            <charset val="1"/>
          </rPr>
          <t>liljana.kropivsek:</t>
        </r>
        <r>
          <rPr>
            <sz val="9"/>
            <color indexed="81"/>
            <rFont val="Segoe UI"/>
            <charset val="1"/>
          </rPr>
          <t xml:space="preserve">
začasne namestitve v okviru kapacitet doma</t>
        </r>
      </text>
    </comment>
    <comment ref="S91" authorId="1" shapeId="0" xr:uid="{EA807CAE-AF8F-493E-921D-7C40537615CB}">
      <text>
        <r>
          <rPr>
            <b/>
            <sz val="9"/>
            <color indexed="81"/>
            <rFont val="Segoe UI"/>
            <family val="2"/>
            <charset val="238"/>
          </rPr>
          <t>liljana.kropivsek:</t>
        </r>
        <r>
          <rPr>
            <sz val="9"/>
            <color indexed="81"/>
            <rFont val="Segoe UI"/>
            <family val="2"/>
            <charset val="238"/>
          </rPr>
          <t xml:space="preserve">
dejansko imajo kapaciteto 72, vendar nimajo še dovoljenja od MDDSZ  za 10% povečanje. Tako se upošteva 65 + 5%</t>
        </r>
      </text>
    </comment>
    <comment ref="V96" authorId="0" shapeId="0" xr:uid="{9A8CD43F-B517-4B16-A0DD-E451CC14CBE8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priznano 147</t>
        </r>
      </text>
    </comment>
    <comment ref="W96" authorId="0" shapeId="0" xr:uid="{D79F5567-653C-4A5D-A677-FBF46B006120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priznano 147</t>
        </r>
      </text>
    </comment>
    <comment ref="V98" authorId="0" shapeId="0" xr:uid="{743A3822-E86C-4412-BB67-30D928982864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priznano 150
</t>
        </r>
      </text>
    </comment>
    <comment ref="W98" authorId="0" shapeId="0" xr:uid="{E089385A-4E92-4372-A463-21DF493D4F6A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V zdravstvu priznano 150</t>
        </r>
      </text>
    </comment>
    <comment ref="U150" authorId="0" shapeId="0" xr:uid="{E7ED807D-282E-4E5A-8E15-EE42B8F7D9EF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S koncesijo odobreno 35 mest
</t>
        </r>
      </text>
    </comment>
    <comment ref="P188" authorId="0" shapeId="0" xr:uid="{1523E0BB-F551-4126-ACCD-99C52AFA3EFE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Dom ima uradno kapaciteto 171 - sob imajo pa več (za zdravstvo upoštevati 171)</t>
        </r>
      </text>
    </comment>
    <comment ref="T188" authorId="0" shapeId="0" xr:uid="{EC58BE44-71BE-4269-B14D-8A7CE9FC2DD3}">
      <text>
        <r>
          <rPr>
            <b/>
            <sz val="9"/>
            <color indexed="81"/>
            <rFont val="Segoe UI"/>
            <family val="2"/>
            <charset val="238"/>
          </rPr>
          <t>Liljana Kropivšek:</t>
        </r>
        <r>
          <rPr>
            <sz val="9"/>
            <color indexed="81"/>
            <rFont val="Segoe UI"/>
            <family val="2"/>
            <charset val="238"/>
          </rPr>
          <t xml:space="preserve">
Dom ima uradno kapaciteto 171 - sob imajo pa več (za zdravstvo upoštevati 171)</t>
        </r>
      </text>
    </comment>
  </commentList>
</comments>
</file>

<file path=xl/sharedStrings.xml><?xml version="1.0" encoding="utf-8"?>
<sst xmlns="http://schemas.openxmlformats.org/spreadsheetml/2006/main" count="431" uniqueCount="245">
  <si>
    <t>KAPACITETE  - DOMOVI ZA STAREJŠE  IN POSEBNI SVZ</t>
  </si>
  <si>
    <t>OBMOČNA ENOTA ZZZS</t>
  </si>
  <si>
    <t>STATUS</t>
  </si>
  <si>
    <t>ŠT. SOB</t>
  </si>
  <si>
    <t>število sob</t>
  </si>
  <si>
    <t>stanje 1.1.2016</t>
  </si>
  <si>
    <t>zdravstvo 1.1.2016</t>
  </si>
  <si>
    <t>Stanje 1.1.2017</t>
  </si>
  <si>
    <t>Zdravstvo 1.1.2017</t>
  </si>
  <si>
    <t>Stanje 1.1.2018</t>
  </si>
  <si>
    <t>zdravstvo 1.1.2018</t>
  </si>
  <si>
    <t>Dnevno varstvo (št. mest)</t>
  </si>
  <si>
    <t>Oskrbovana stanovanja      (št. stanovanj, ki jih izvajalec oskrbuje )</t>
  </si>
  <si>
    <t>POMOČ NA DOMU</t>
  </si>
  <si>
    <t>Dovoljenje za delo / tržna dejavnost (št. mest)</t>
  </si>
  <si>
    <t>Izvajalci institucionalnega varstva v javni mreži (javni in koncesionarji)</t>
  </si>
  <si>
    <t>1-posteljne</t>
  </si>
  <si>
    <t>2-posteljne</t>
  </si>
  <si>
    <t>3-posteljne</t>
  </si>
  <si>
    <t>4-posteljne</t>
  </si>
  <si>
    <t>5-posteljne</t>
  </si>
  <si>
    <t>6-posteljne</t>
  </si>
  <si>
    <t>Zmnožek</t>
  </si>
  <si>
    <t>v javni mreži</t>
  </si>
  <si>
    <t>dovoljenje za delo</t>
  </si>
  <si>
    <t>CELJE</t>
  </si>
  <si>
    <t>Dom ob Savinji, Celje</t>
  </si>
  <si>
    <t>J</t>
  </si>
  <si>
    <t>Dom sv. Jožefa Celje</t>
  </si>
  <si>
    <t>Z</t>
  </si>
  <si>
    <t>THERMANA d.d., Dom starejših, Laško</t>
  </si>
  <si>
    <t>"Lambrechtov dom" Slovenske Konjice</t>
  </si>
  <si>
    <t>Dom starejših Šentjur</t>
  </si>
  <si>
    <t>Dom upokojencev Šmarje pri Jelšah</t>
  </si>
  <si>
    <t>Dom Lipa Celje, Dom Štore</t>
  </si>
  <si>
    <t>Dom upokojencev Polzela</t>
  </si>
  <si>
    <t>Zavod sv. Rafaela, Vransko</t>
  </si>
  <si>
    <t>Skupaj</t>
  </si>
  <si>
    <t>KOPER</t>
  </si>
  <si>
    <t>Center za starejše občane Lucija, Piran</t>
  </si>
  <si>
    <t>Dom upokojencev Izola</t>
  </si>
  <si>
    <t>Obalni dom upokojencev Koper</t>
  </si>
  <si>
    <t>Dom upokojencev Ptuj, enota Olmo, Koper</t>
  </si>
  <si>
    <t>Dom upokojencev Postojna</t>
  </si>
  <si>
    <t>Talita kum zavod Postojna</t>
  </si>
  <si>
    <t>Dom upokojencev Sežana</t>
  </si>
  <si>
    <t>Dom starejših občanov Ilirska Bistrica</t>
  </si>
  <si>
    <t>KRANJ</t>
  </si>
  <si>
    <t>Dom sv. Martina, Srednja vas, Bohinj</t>
  </si>
  <si>
    <t>Dom upokojencev dr. Franceta Bergelja Jesenice</t>
  </si>
  <si>
    <t>Dom upokojencev Kranj</t>
  </si>
  <si>
    <t>Dom starejših občanov Preddvor</t>
  </si>
  <si>
    <t>enota Preddvor - sedež zavoda</t>
  </si>
  <si>
    <t>enota Naklo</t>
  </si>
  <si>
    <t>Dom dr. Janka Benedika Radovljica</t>
  </si>
  <si>
    <t>Center slepih in slabovidnih in starejših Škofja Loka</t>
  </si>
  <si>
    <t>Dom Petra Uzarja Tržič</t>
  </si>
  <si>
    <t>SVZ Taber Cerklje</t>
  </si>
  <si>
    <t>KRŠKO</t>
  </si>
  <si>
    <t>Dom starejših občanov Krško</t>
  </si>
  <si>
    <t>Dom upokojencev in oskrbovancev Impoljca, Sevnica</t>
  </si>
  <si>
    <t>enota Impoljca Sevnica</t>
  </si>
  <si>
    <t>enota Brežice</t>
  </si>
  <si>
    <t>enota Sevnica</t>
  </si>
  <si>
    <t>Trubarjev dom upokojencev Loka pri Zidanem mostu, Sevnica</t>
  </si>
  <si>
    <t>LJUBLJANA</t>
  </si>
  <si>
    <t>DEOS Ljubljana, PE Center starejših Notranje Gorice, Brezovica</t>
  </si>
  <si>
    <t>DEOS Ljubljana, PE Center starejših Cerknica</t>
  </si>
  <si>
    <t>Dom upokojencev Domžale</t>
  </si>
  <si>
    <t>Zavod sv. Terezije, Videm</t>
  </si>
  <si>
    <t>Dom starejših občanov Grosuplje</t>
  </si>
  <si>
    <t xml:space="preserve">enota Grosuplje - sedež zavoda </t>
  </si>
  <si>
    <t>enota Loški potok</t>
  </si>
  <si>
    <t>DEOS Ljubljana, PE Center starejših občanov Horjul</t>
  </si>
  <si>
    <t>Dom starejših Hrastnik</t>
  </si>
  <si>
    <t>Dom upokojencev Idrija, d.o.o.</t>
  </si>
  <si>
    <t>enota Idrija, za starejše</t>
  </si>
  <si>
    <t>enota Marof, posebna enota</t>
  </si>
  <si>
    <t>SVZ Vitadom, PE Dom za starejše Bor, Črni vrh nad Idrijo</t>
  </si>
  <si>
    <t>Dom starejših občanov Kamnik</t>
  </si>
  <si>
    <t>Dom starejših občanov Kočevje</t>
  </si>
  <si>
    <t>Dom "Tisje" Šmartno pri Litiji</t>
  </si>
  <si>
    <t>enota Tisje - sedež zavoda</t>
  </si>
  <si>
    <t>enota Litija</t>
  </si>
  <si>
    <t>Dom starejših občanov Ljubljana - Bežigrad</t>
  </si>
  <si>
    <t>enota Tabor, sedež zavoda</t>
  </si>
  <si>
    <t>enota Poljane</t>
  </si>
  <si>
    <t>Dom starejših občanov Fužine, Ljubljana</t>
  </si>
  <si>
    <t>Dom starejših občanov Ljubljana Moste-Polje</t>
  </si>
  <si>
    <t>Dom starejših občanov Ljubljana - Šiška</t>
  </si>
  <si>
    <t>Dom starejših občanov Ljubljana Vič-Rudnik</t>
  </si>
  <si>
    <t>enota Bokalci, sedež zavoda</t>
  </si>
  <si>
    <t>enota Kolezija</t>
  </si>
  <si>
    <t>Dom Janeza Krstnika, Trnovo, Ljubljana</t>
  </si>
  <si>
    <t xml:space="preserve">DEOS Ljubljana, PE Center starejših Trnovo </t>
  </si>
  <si>
    <t>DEOS Ljubljana, PE Center starejših Črnuče</t>
  </si>
  <si>
    <t>Dom starejših Logatec</t>
  </si>
  <si>
    <t>Dom Marije in Marte Logatec</t>
  </si>
  <si>
    <t>DEOS Ljubljana, PE Medvode</t>
  </si>
  <si>
    <t xml:space="preserve">Dom počitka Mengeš                                               </t>
  </si>
  <si>
    <t>enota Mengeš, sedež zavoda</t>
  </si>
  <si>
    <t>enota Trzin</t>
  </si>
  <si>
    <t>Dom upokojencev "Franca Salamona" Trbovlje</t>
  </si>
  <si>
    <t>Enota Prebold</t>
  </si>
  <si>
    <t>Dom upokojencev Vrhnika</t>
  </si>
  <si>
    <t>Dom starejših občanov "Polde Eberl-Jamski" Izlake **</t>
  </si>
  <si>
    <t>SVZ Vitadom, PE Dom starejših Škofljica</t>
  </si>
  <si>
    <t>ZAVOD USMILJENK, Mengeš</t>
  </si>
  <si>
    <t>MARIBOR</t>
  </si>
  <si>
    <t>Dom "Danice Vogrinec" Maribor</t>
  </si>
  <si>
    <t>enota Pobrežje, sedež zavoda</t>
  </si>
  <si>
    <t>enota Tabor</t>
  </si>
  <si>
    <t>Dom pod Gorco, Maribor</t>
  </si>
  <si>
    <t>Center za starejše Ormož</t>
  </si>
  <si>
    <t>Dom Lenart, d.o.o.</t>
  </si>
  <si>
    <t>Dom upokojencev Ptuj</t>
  </si>
  <si>
    <t>enota Ptuj, sedež zavoda</t>
  </si>
  <si>
    <t>enota Muretinci</t>
  </si>
  <si>
    <t>enota Kidričevo</t>
  </si>
  <si>
    <t>enota Juršinci</t>
  </si>
  <si>
    <t>Dom dr. Jožeta Potrča Poljčane</t>
  </si>
  <si>
    <t>enota Dom Poljčane , matična enota</t>
  </si>
  <si>
    <t>enota Slovenska Bistrica</t>
  </si>
  <si>
    <t>MURSKA SOBOTA</t>
  </si>
  <si>
    <t>Dom starejših Rakičan, Murska Sobota</t>
  </si>
  <si>
    <t>enota Rakičan, sedež zavoda</t>
  </si>
  <si>
    <t>enota Sv Elizabeta, Rogaševci</t>
  </si>
  <si>
    <t>enota Murska Sobota</t>
  </si>
  <si>
    <t>Zavod sv. Cirila in Metoda, Beltinci</t>
  </si>
  <si>
    <t>Dom starejših občanov Gornja Radgona</t>
  </si>
  <si>
    <t>Dom Kuzma d.o.o.</t>
  </si>
  <si>
    <r>
      <t xml:space="preserve">Dom starejših Lendava </t>
    </r>
    <r>
      <rPr>
        <sz val="10"/>
        <color indexed="10"/>
        <rFont val="Arial Narrow"/>
        <family val="2"/>
      </rPr>
      <t xml:space="preserve">  </t>
    </r>
  </si>
  <si>
    <t>Dom starejših Ljutomer</t>
  </si>
  <si>
    <t>Enota Ljutomer, sedež zavoda</t>
  </si>
  <si>
    <t>enota Stročja vas</t>
  </si>
  <si>
    <t>Zavod Karion, Dom Velika Polana</t>
  </si>
  <si>
    <t>NOVA GORICA</t>
  </si>
  <si>
    <t>Dom starejših občanov Ajdovščina</t>
  </si>
  <si>
    <t>Dom upokojencev Nova Gorica</t>
  </si>
  <si>
    <t>enota Nova Gorica, sedež zavoda</t>
  </si>
  <si>
    <t>enota Podsabotin, Brda</t>
  </si>
  <si>
    <t>Dom upokojencev Gradišče, Nova Gorica</t>
  </si>
  <si>
    <t>TURZIS Renče</t>
  </si>
  <si>
    <t>Dom upokojencev Podbrdo, Tolmin</t>
  </si>
  <si>
    <t>enota Podbrdo, sedež zavoda</t>
  </si>
  <si>
    <t>enota Tolmin</t>
  </si>
  <si>
    <t>enota Petrovo Brdo, posebni</t>
  </si>
  <si>
    <t>Zavod Pristan, Center starejših Pristan, Vipava</t>
  </si>
  <si>
    <t>NOVO MESTO</t>
  </si>
  <si>
    <t>Dom starejših občanov Črnomelj</t>
  </si>
  <si>
    <t>Dom starejših občanov Metlika</t>
  </si>
  <si>
    <t>Dom starejših občanov Novo mesto</t>
  </si>
  <si>
    <t>Penzion Sreča, Šmarješke Toplice</t>
  </si>
  <si>
    <t>Dom starejših občanov Trebnje</t>
  </si>
  <si>
    <t>enota Trebnje, sedež zavoda</t>
  </si>
  <si>
    <t>enota Šmarjeta</t>
  </si>
  <si>
    <t>RAVNE NA KOROŠKEM</t>
  </si>
  <si>
    <t>Koroški dom starostnikov Dravograd</t>
  </si>
  <si>
    <t>enota Črneče, sedež zavoda</t>
  </si>
  <si>
    <t>enota Slovenj Gradec</t>
  </si>
  <si>
    <t>Zavod Karion, enota Šentjanž pri Dravogradu</t>
  </si>
  <si>
    <t>DEOS Ljubljana, PE Center starejših Gornji Grad</t>
  </si>
  <si>
    <t>Dom starejših na Fari, Prevalje</t>
  </si>
  <si>
    <t>DEOS Ljubljana, PE Center starejših Zimzelen</t>
  </si>
  <si>
    <t>Dom za varstvo odraslih Velenje</t>
  </si>
  <si>
    <t xml:space="preserve">SKUPAJ  </t>
  </si>
  <si>
    <t>stanje 1.1.2019</t>
  </si>
  <si>
    <t>POSEBNI SOCIALNOVARSTVENI ZAVODI</t>
  </si>
  <si>
    <t>Kapacitete 1.1.2016</t>
  </si>
  <si>
    <t>Kapacitete 1.1.2017</t>
  </si>
  <si>
    <t>Kapacitete 1.1.2018</t>
  </si>
  <si>
    <t>Dom Nine Pokorn Grmovje</t>
  </si>
  <si>
    <t>P</t>
  </si>
  <si>
    <t>Dom na Krasu</t>
  </si>
  <si>
    <t>Dutovlje, matična enota</t>
  </si>
  <si>
    <t>dislocirana enota Sežana</t>
  </si>
  <si>
    <t>dislocirana enta Postojna</t>
  </si>
  <si>
    <t>dislocirana enota Dutovlje, Sončna hiša</t>
  </si>
  <si>
    <t>enota Hodoš, posebni</t>
  </si>
  <si>
    <t>enota Hodoš, starejši</t>
  </si>
  <si>
    <t>Dom Lukavci</t>
  </si>
  <si>
    <t>SKUPAJ</t>
  </si>
  <si>
    <t>Kapacitete 1.1.2019</t>
  </si>
  <si>
    <t xml:space="preserve">Na podlagi Seznama zasebnikov in pravnih oseb, ki opravljajo socialnovarstvene storitve na podlagi dovoljenja za delo in so vpisani v register pri MDDSZEM, </t>
  </si>
  <si>
    <t>storitev institucionalnega varstva kot tržno dejavnost na podlagi dovoljenja za delo opravljajo tudi:</t>
  </si>
  <si>
    <t>DOM DANICA d. o. o.</t>
  </si>
  <si>
    <t>Gažon 39, 6274 Šmarje</t>
  </si>
  <si>
    <r>
      <t>za storitev:</t>
    </r>
    <r>
      <rPr>
        <sz val="10"/>
        <color indexed="8"/>
        <rFont val="Arial Narrow"/>
        <family val="2"/>
      </rPr>
      <t xml:space="preserve"> institucionalno varstvo starejših v oskrbnem domu</t>
    </r>
  </si>
  <si>
    <t>DOM BRIGITA, NASTANITVENE IN DRUGE STORITVE, BRIGITA BEZNEC s. p.</t>
  </si>
  <si>
    <t>Puconci 237, 9201 Puconci</t>
  </si>
  <si>
    <r>
      <t>za storitev:</t>
    </r>
    <r>
      <rPr>
        <sz val="10"/>
        <color indexed="8"/>
        <rFont val="Arial Narrow"/>
        <family val="2"/>
      </rPr>
      <t xml:space="preserve"> institucionalno varstvo v drugi družini in institucionalno varstvo starejših v oskrbnem domu</t>
    </r>
  </si>
  <si>
    <t>Posebni socialno varstveni zavod Prizma Ponikve</t>
  </si>
  <si>
    <t>stanje 1.1.2020</t>
  </si>
  <si>
    <t>Kapacitete 1.1.2020</t>
  </si>
  <si>
    <t>oaza/apartma</t>
  </si>
  <si>
    <t>SeneCura Radenci d.o.o.</t>
  </si>
  <si>
    <t>stanje 1.1.2021</t>
  </si>
  <si>
    <t>Roza kocka</t>
  </si>
  <si>
    <t>Kapacitete 1.1.2021</t>
  </si>
  <si>
    <t>Dom starejših občanov  Tezno, Maribor</t>
  </si>
  <si>
    <t>Št. mest po koncesiji, sklepu - osnovni sklepi</t>
  </si>
  <si>
    <t>SeneCura Maribor</t>
  </si>
  <si>
    <t>SeneCura Vojnik, d.o.o.</t>
  </si>
  <si>
    <t>stanje 1.1.2022</t>
  </si>
  <si>
    <t>Kapacitete 1.1.2022</t>
  </si>
  <si>
    <t>SeneCura Hoče-Slivnica d.o.o.</t>
  </si>
  <si>
    <t>SVZ Hrastovec</t>
  </si>
  <si>
    <t>SeneCura Žiri od 1.1.2022</t>
  </si>
  <si>
    <t>Kapacitete 1.1.2023</t>
  </si>
  <si>
    <t>Začasne namestitve - št. mest</t>
  </si>
  <si>
    <t xml:space="preserve">Oskrbni dom - št. mest </t>
  </si>
  <si>
    <t>Individualni paket storitev - št. mest</t>
  </si>
  <si>
    <t>Oblika stor. po 8. členu Pravilnika o standardih in normativih</t>
  </si>
  <si>
    <t>SeneCura d.o.o. Pivka od 1.1.2023</t>
  </si>
  <si>
    <t>Center slepih in slabovidnih in starejših Škofja Loka Hiša generacij</t>
  </si>
  <si>
    <t>stanje 1.6.2023</t>
  </si>
  <si>
    <t>stanje 1.1.2023</t>
  </si>
  <si>
    <t>Kapacitete 1.6.2023</t>
  </si>
  <si>
    <t>KO-RA (Ravne na Koroškem)</t>
  </si>
  <si>
    <t>stanje 1.1.2024</t>
  </si>
  <si>
    <t>Dom upravljanje d.o.o. PE Dom starejših občanov Vrtojba 1.7.2023</t>
  </si>
  <si>
    <t>SeneCura d.o.o. Komenda v letu 1.1.2023</t>
  </si>
  <si>
    <t>Mavida domovi d.o.o. Podružnica Rogaška Slatina</t>
  </si>
  <si>
    <t>Mavida domovi d.o.o. Podružnica Kranjska Gora</t>
  </si>
  <si>
    <t>Dom upokojencev Center Ljubljana</t>
  </si>
  <si>
    <t>Mavida Ribnica d.o.o.</t>
  </si>
  <si>
    <t>Kapacitete 1.1.2024</t>
  </si>
  <si>
    <t>enota Žabjak</t>
  </si>
  <si>
    <t>DEOS Dom starejših Idila, Jarenina</t>
  </si>
  <si>
    <t>MGC Bistrica d.o.o.</t>
  </si>
  <si>
    <t>dilocirana enota Divača</t>
  </si>
  <si>
    <t>stanje 1.1.2025</t>
  </si>
  <si>
    <t>DEOS d.o.o., PE Koper</t>
  </si>
  <si>
    <t>Mavida domovi d.o.o. Podružnica Šenčur</t>
  </si>
  <si>
    <t>Kapacitete 1.1.2025</t>
  </si>
  <si>
    <t>enota Vrhnika, sedež zavoda</t>
  </si>
  <si>
    <t>enota Stara Vrhnika</t>
  </si>
  <si>
    <t>Enota Goriška</t>
  </si>
  <si>
    <t>v 150 mest vključene začasne namestitve</t>
  </si>
  <si>
    <t>Mavida Radlje d.o.o.</t>
  </si>
  <si>
    <t>stanje 1.1.2026</t>
  </si>
  <si>
    <t>Kapacitete 1.1.2026</t>
  </si>
  <si>
    <t>enota Bloke</t>
  </si>
  <si>
    <t>Enota Solkan</t>
  </si>
  <si>
    <t>Enota Renče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</si>
</sst>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S_I_T_-;\-* #,##0\ _S_I_T_-;_-* &quot;-&quot;\ _S_I_T_-;_-@_-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 Narrow"/>
      <family val="2"/>
    </font>
    <font>
      <b/>
      <sz val="11"/>
      <name val="Arial Narrow"/>
      <family val="2"/>
    </font>
    <font>
      <sz val="12"/>
      <name val="Arial Narrow"/>
      <family val="2"/>
    </font>
    <font>
      <sz val="9"/>
      <name val="Arial Narrow"/>
      <family val="2"/>
    </font>
    <font>
      <sz val="10"/>
      <name val="Arial Narrow"/>
      <family val="2"/>
      <charset val="238"/>
    </font>
    <font>
      <b/>
      <sz val="9"/>
      <name val="Arial Narrow"/>
      <family val="2"/>
    </font>
    <font>
      <sz val="11"/>
      <name val="Arial Narrow"/>
      <family val="2"/>
    </font>
    <font>
      <sz val="9"/>
      <color rgb="FFFF0000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12"/>
      <name val="Arial Narrow"/>
      <family val="2"/>
      <charset val="238"/>
    </font>
    <font>
      <sz val="8"/>
      <name val="Arial Narrow"/>
      <family val="2"/>
    </font>
    <font>
      <sz val="12"/>
      <color rgb="FFFF0000"/>
      <name val="Arial Narrow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indexed="8"/>
      <name val="Arial Narrow"/>
      <family val="2"/>
    </font>
    <font>
      <sz val="9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b/>
      <sz val="8"/>
      <name val="Arial Narrow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1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416">
    <xf numFmtId="0" fontId="0" fillId="0" borderId="0" xfId="0"/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9" fillId="0" borderId="9" xfId="0" applyFont="1" applyBorder="1" applyAlignment="1" applyProtection="1">
      <alignment vertical="center"/>
      <protection locked="0"/>
    </xf>
    <xf numFmtId="0" fontId="6" fillId="0" borderId="7" xfId="0" applyFont="1" applyBorder="1" applyAlignment="1" applyProtection="1">
      <alignment vertical="center"/>
      <protection locked="0"/>
    </xf>
    <xf numFmtId="3" fontId="6" fillId="0" borderId="7" xfId="1" applyNumberFormat="1" applyFont="1" applyBorder="1" applyAlignment="1">
      <alignment horizontal="center" vertical="center"/>
    </xf>
    <xf numFmtId="0" fontId="9" fillId="3" borderId="9" xfId="0" applyFont="1" applyFill="1" applyBorder="1" applyAlignment="1" applyProtection="1">
      <alignment vertical="center"/>
      <protection locked="0"/>
    </xf>
    <xf numFmtId="0" fontId="6" fillId="3" borderId="7" xfId="0" applyFont="1" applyFill="1" applyBorder="1" applyAlignment="1" applyProtection="1">
      <alignment vertical="center"/>
      <protection locked="0"/>
    </xf>
    <xf numFmtId="164" fontId="6" fillId="3" borderId="7" xfId="0" applyNumberFormat="1" applyFont="1" applyFill="1" applyBorder="1" applyAlignment="1">
      <alignment horizontal="center" vertical="center"/>
    </xf>
    <xf numFmtId="3" fontId="6" fillId="3" borderId="7" xfId="1" applyNumberFormat="1" applyFont="1" applyFill="1" applyBorder="1" applyAlignment="1">
      <alignment horizontal="center" vertical="center"/>
    </xf>
    <xf numFmtId="3" fontId="10" fillId="3" borderId="7" xfId="1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 applyProtection="1">
      <alignment vertical="center"/>
      <protection locked="0"/>
    </xf>
    <xf numFmtId="0" fontId="6" fillId="3" borderId="12" xfId="0" applyFont="1" applyFill="1" applyBorder="1" applyAlignment="1" applyProtection="1">
      <alignment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164" fontId="8" fillId="0" borderId="16" xfId="0" applyNumberFormat="1" applyFont="1" applyBorder="1" applyAlignment="1" applyProtection="1">
      <alignment horizontal="center" vertical="center"/>
      <protection locked="0"/>
    </xf>
    <xf numFmtId="3" fontId="8" fillId="0" borderId="16" xfId="0" applyNumberFormat="1" applyFont="1" applyBorder="1" applyAlignment="1" applyProtection="1">
      <alignment horizontal="center" vertical="center"/>
      <protection locked="0"/>
    </xf>
    <xf numFmtId="164" fontId="8" fillId="0" borderId="16" xfId="0" applyNumberFormat="1" applyFont="1" applyBorder="1" applyAlignment="1">
      <alignment horizontal="center" vertical="center"/>
    </xf>
    <xf numFmtId="0" fontId="4" fillId="0" borderId="19" xfId="0" applyFont="1" applyBorder="1" applyAlignment="1" applyProtection="1">
      <alignment horizontal="left" vertical="center"/>
      <protection locked="0"/>
    </xf>
    <xf numFmtId="3" fontId="6" fillId="0" borderId="6" xfId="1" applyNumberFormat="1" applyFont="1" applyBorder="1" applyAlignment="1">
      <alignment horizontal="center" vertical="center"/>
    </xf>
    <xf numFmtId="0" fontId="9" fillId="3" borderId="19" xfId="0" applyFont="1" applyFill="1" applyBorder="1" applyAlignment="1" applyProtection="1">
      <alignment horizontal="left" vertical="center"/>
      <protection locked="0"/>
    </xf>
    <xf numFmtId="0" fontId="6" fillId="3" borderId="5" xfId="0" applyFont="1" applyFill="1" applyBorder="1" applyAlignment="1" applyProtection="1">
      <alignment horizontal="left" vertical="center"/>
      <protection locked="0"/>
    </xf>
    <xf numFmtId="0" fontId="9" fillId="4" borderId="9" xfId="0" applyFont="1" applyFill="1" applyBorder="1" applyAlignment="1" applyProtection="1">
      <alignment vertical="center"/>
      <protection locked="0"/>
    </xf>
    <xf numFmtId="0" fontId="6" fillId="4" borderId="7" xfId="0" applyFont="1" applyFill="1" applyBorder="1" applyAlignment="1" applyProtection="1">
      <alignment vertical="center"/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8" fillId="0" borderId="15" xfId="0" applyFont="1" applyBorder="1" applyAlignment="1" applyProtection="1">
      <alignment vertical="center"/>
      <protection locked="0"/>
    </xf>
    <xf numFmtId="0" fontId="9" fillId="0" borderId="9" xfId="0" applyFont="1" applyBorder="1" applyAlignment="1" applyProtection="1">
      <alignment vertical="center" wrapText="1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0" fontId="9" fillId="0" borderId="9" xfId="0" applyFont="1" applyBorder="1" applyAlignment="1" applyProtection="1">
      <alignment horizontal="left" vertical="center" wrapText="1" inden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49" fontId="9" fillId="0" borderId="9" xfId="0" applyNumberFormat="1" applyFont="1" applyBorder="1" applyAlignment="1" applyProtection="1">
      <alignment vertical="center"/>
      <protection locked="0"/>
    </xf>
    <xf numFmtId="49" fontId="6" fillId="0" borderId="7" xfId="0" applyNumberFormat="1" applyFont="1" applyBorder="1" applyAlignment="1" applyProtection="1">
      <alignment vertical="center"/>
      <protection locked="0"/>
    </xf>
    <xf numFmtId="164" fontId="6" fillId="3" borderId="20" xfId="0" applyNumberFormat="1" applyFont="1" applyFill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3" fontId="6" fillId="5" borderId="20" xfId="1" applyNumberFormat="1" applyFont="1" applyFill="1" applyBorder="1" applyAlignment="1">
      <alignment horizontal="center" vertical="center"/>
    </xf>
    <xf numFmtId="3" fontId="6" fillId="3" borderId="20" xfId="1" applyNumberFormat="1" applyFont="1" applyFill="1" applyBorder="1" applyAlignment="1">
      <alignment horizontal="center" vertical="center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left" vertical="center" indent="1"/>
      <protection locked="0"/>
    </xf>
    <xf numFmtId="164" fontId="6" fillId="0" borderId="7" xfId="0" applyNumberFormat="1" applyFont="1" applyBorder="1" applyAlignment="1">
      <alignment vertical="center"/>
    </xf>
    <xf numFmtId="3" fontId="11" fillId="0" borderId="7" xfId="2" applyNumberFormat="1" applyFont="1" applyBorder="1" applyAlignment="1">
      <alignment horizontal="center" vertical="center"/>
    </xf>
    <xf numFmtId="0" fontId="9" fillId="3" borderId="9" xfId="0" applyFont="1" applyFill="1" applyBorder="1" applyAlignment="1" applyProtection="1">
      <alignment horizontal="left" vertical="center" indent="1"/>
      <protection locked="0"/>
    </xf>
    <xf numFmtId="0" fontId="6" fillId="3" borderId="7" xfId="0" applyFont="1" applyFill="1" applyBorder="1" applyAlignment="1" applyProtection="1">
      <alignment horizontal="left" vertical="center" indent="1"/>
      <protection locked="0"/>
    </xf>
    <xf numFmtId="0" fontId="9" fillId="3" borderId="9" xfId="0" applyFont="1" applyFill="1" applyBorder="1" applyAlignment="1" applyProtection="1">
      <alignment horizontal="left" vertical="center"/>
      <protection locked="0"/>
    </xf>
    <xf numFmtId="0" fontId="6" fillId="3" borderId="7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vertical="center"/>
    </xf>
    <xf numFmtId="0" fontId="9" fillId="0" borderId="9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3" fontId="10" fillId="0" borderId="7" xfId="1" applyNumberFormat="1" applyFont="1" applyBorder="1" applyAlignment="1">
      <alignment horizontal="center" vertical="center"/>
    </xf>
    <xf numFmtId="49" fontId="9" fillId="3" borderId="9" xfId="0" applyNumberFormat="1" applyFont="1" applyFill="1" applyBorder="1" applyAlignment="1" applyProtection="1">
      <alignment vertical="center"/>
      <protection locked="0"/>
    </xf>
    <xf numFmtId="49" fontId="9" fillId="0" borderId="11" xfId="0" applyNumberFormat="1" applyFont="1" applyBorder="1" applyAlignment="1" applyProtection="1">
      <alignment vertical="center"/>
      <protection locked="0"/>
    </xf>
    <xf numFmtId="49" fontId="6" fillId="0" borderId="12" xfId="0" applyNumberFormat="1" applyFont="1" applyBorder="1" applyAlignment="1" applyProtection="1">
      <alignment vertical="center"/>
      <protection locked="0"/>
    </xf>
    <xf numFmtId="3" fontId="6" fillId="0" borderId="20" xfId="1" applyNumberFormat="1" applyFont="1" applyBorder="1" applyAlignment="1">
      <alignment horizontal="center" vertical="center"/>
    </xf>
    <xf numFmtId="49" fontId="9" fillId="3" borderId="11" xfId="0" applyNumberFormat="1" applyFont="1" applyFill="1" applyBorder="1" applyAlignment="1" applyProtection="1">
      <alignment vertical="center"/>
      <protection locked="0"/>
    </xf>
    <xf numFmtId="49" fontId="6" fillId="3" borderId="12" xfId="0" applyNumberFormat="1" applyFont="1" applyFill="1" applyBorder="1" applyAlignment="1" applyProtection="1">
      <alignment vertical="center"/>
      <protection locked="0"/>
    </xf>
    <xf numFmtId="0" fontId="4" fillId="0" borderId="22" xfId="0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49" fontId="6" fillId="3" borderId="7" xfId="0" applyNumberFormat="1" applyFont="1" applyFill="1" applyBorder="1" applyAlignment="1" applyProtection="1">
      <alignment vertical="center"/>
      <protection locked="0"/>
    </xf>
    <xf numFmtId="0" fontId="9" fillId="0" borderId="24" xfId="0" applyFont="1" applyBorder="1" applyAlignment="1" applyProtection="1">
      <alignment horizontal="left" vertical="center" indent="1"/>
      <protection locked="0"/>
    </xf>
    <xf numFmtId="0" fontId="6" fillId="0" borderId="25" xfId="0" applyFont="1" applyBorder="1" applyAlignment="1" applyProtection="1">
      <alignment vertical="center"/>
      <protection locked="0"/>
    </xf>
    <xf numFmtId="0" fontId="9" fillId="0" borderId="11" xfId="0" applyFont="1" applyBorder="1" applyAlignment="1" applyProtection="1">
      <alignment horizontal="left" vertical="center" indent="1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9" fillId="3" borderId="11" xfId="0" applyFont="1" applyFill="1" applyBorder="1" applyAlignment="1" applyProtection="1">
      <alignment horizontal="left" vertical="center"/>
      <protection locked="0"/>
    </xf>
    <xf numFmtId="0" fontId="6" fillId="3" borderId="12" xfId="0" applyFont="1" applyFill="1" applyBorder="1" applyAlignment="1" applyProtection="1">
      <alignment horizontal="left" vertical="center"/>
      <protection locked="0"/>
    </xf>
    <xf numFmtId="0" fontId="8" fillId="0" borderId="26" xfId="0" applyFont="1" applyBorder="1" applyAlignment="1" applyProtection="1">
      <alignment horizontal="left" vertical="center"/>
      <protection locked="0"/>
    </xf>
    <xf numFmtId="0" fontId="9" fillId="3" borderId="24" xfId="0" applyFont="1" applyFill="1" applyBorder="1" applyAlignment="1" applyProtection="1">
      <alignment horizontal="left" vertical="center"/>
      <protection locked="0"/>
    </xf>
    <xf numFmtId="0" fontId="6" fillId="3" borderId="25" xfId="0" applyFont="1" applyFill="1" applyBorder="1" applyAlignment="1" applyProtection="1">
      <alignment horizontal="left" vertical="center"/>
      <protection locked="0"/>
    </xf>
    <xf numFmtId="49" fontId="13" fillId="0" borderId="9" xfId="0" applyNumberFormat="1" applyFont="1" applyBorder="1" applyAlignment="1" applyProtection="1">
      <alignment vertical="center"/>
      <protection locked="0"/>
    </xf>
    <xf numFmtId="49" fontId="14" fillId="0" borderId="7" xfId="0" applyNumberFormat="1" applyFont="1" applyBorder="1" applyAlignment="1" applyProtection="1">
      <alignment vertical="center"/>
      <protection locked="0"/>
    </xf>
    <xf numFmtId="49" fontId="13" fillId="3" borderId="9" xfId="0" applyNumberFormat="1" applyFont="1" applyFill="1" applyBorder="1" applyAlignment="1" applyProtection="1">
      <alignment vertical="center"/>
      <protection locked="0"/>
    </xf>
    <xf numFmtId="49" fontId="14" fillId="3" borderId="7" xfId="0" applyNumberFormat="1" applyFont="1" applyFill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164" fontId="8" fillId="0" borderId="20" xfId="0" applyNumberFormat="1" applyFont="1" applyBorder="1" applyAlignment="1" applyProtection="1">
      <alignment horizontal="center" vertical="center"/>
      <protection locked="0"/>
    </xf>
    <xf numFmtId="164" fontId="8" fillId="0" borderId="20" xfId="0" applyNumberFormat="1" applyFont="1" applyBorder="1" applyAlignment="1">
      <alignment horizontal="center" vertical="center"/>
    </xf>
    <xf numFmtId="0" fontId="3" fillId="6" borderId="30" xfId="0" applyFont="1" applyFill="1" applyBorder="1" applyAlignment="1" applyProtection="1">
      <alignment horizontal="left" vertical="center" wrapText="1" indent="2"/>
      <protection locked="0"/>
    </xf>
    <xf numFmtId="164" fontId="3" fillId="6" borderId="31" xfId="0" applyNumberFormat="1" applyFont="1" applyFill="1" applyBorder="1" applyAlignment="1" applyProtection="1">
      <alignment vertical="center" wrapText="1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44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47" xfId="0" applyFont="1" applyBorder="1" applyAlignment="1">
      <alignment horizontal="center" vertical="center"/>
    </xf>
    <xf numFmtId="0" fontId="6" fillId="0" borderId="49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4" fontId="6" fillId="0" borderId="51" xfId="0" applyNumberFormat="1" applyFont="1" applyBorder="1" applyAlignment="1">
      <alignment horizontal="left" vertical="center"/>
    </xf>
    <xf numFmtId="164" fontId="6" fillId="0" borderId="52" xfId="0" applyNumberFormat="1" applyFont="1" applyBorder="1" applyAlignment="1">
      <alignment horizontal="left" vertical="center"/>
    </xf>
    <xf numFmtId="0" fontId="6" fillId="0" borderId="52" xfId="0" applyFont="1" applyBorder="1" applyAlignment="1">
      <alignment vertical="center"/>
    </xf>
    <xf numFmtId="0" fontId="6" fillId="0" borderId="51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vertical="center"/>
    </xf>
    <xf numFmtId="0" fontId="6" fillId="0" borderId="55" xfId="0" applyFont="1" applyBorder="1" applyAlignment="1">
      <alignment vertical="center"/>
    </xf>
    <xf numFmtId="0" fontId="6" fillId="0" borderId="42" xfId="0" applyFont="1" applyBorder="1" applyAlignment="1">
      <alignment horizontal="center" vertical="center"/>
    </xf>
    <xf numFmtId="164" fontId="4" fillId="0" borderId="27" xfId="0" applyNumberFormat="1" applyFont="1" applyBorder="1" applyAlignment="1">
      <alignment horizontal="left" vertical="center"/>
    </xf>
    <xf numFmtId="164" fontId="9" fillId="0" borderId="16" xfId="0" applyNumberFormat="1" applyFont="1" applyBorder="1" applyAlignment="1">
      <alignment horizontal="left" vertical="center"/>
    </xf>
    <xf numFmtId="164" fontId="9" fillId="0" borderId="7" xfId="0" applyNumberFormat="1" applyFont="1" applyBorder="1" applyAlignment="1">
      <alignment horizontal="left" vertical="center"/>
    </xf>
    <xf numFmtId="164" fontId="9" fillId="0" borderId="7" xfId="0" applyNumberFormat="1" applyFont="1" applyBorder="1" applyAlignment="1">
      <alignment horizontal="left" vertical="center" indent="2"/>
    </xf>
    <xf numFmtId="164" fontId="9" fillId="0" borderId="16" xfId="0" applyNumberFormat="1" applyFont="1" applyBorder="1" applyAlignment="1">
      <alignment horizontal="left" vertical="center" indent="2"/>
    </xf>
    <xf numFmtId="164" fontId="4" fillId="0" borderId="6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164" fontId="6" fillId="0" borderId="75" xfId="0" applyNumberFormat="1" applyFont="1" applyBorder="1" applyAlignment="1">
      <alignment horizontal="center" vertical="center"/>
    </xf>
    <xf numFmtId="164" fontId="6" fillId="0" borderId="76" xfId="0" applyNumberFormat="1" applyFont="1" applyBorder="1" applyAlignment="1">
      <alignment horizontal="center" vertical="center"/>
    </xf>
    <xf numFmtId="164" fontId="6" fillId="0" borderId="77" xfId="0" applyNumberFormat="1" applyFont="1" applyBorder="1" applyAlignment="1">
      <alignment horizontal="center" vertical="center"/>
    </xf>
    <xf numFmtId="164" fontId="6" fillId="0" borderId="63" xfId="0" applyNumberFormat="1" applyFont="1" applyBorder="1" applyAlignment="1">
      <alignment horizontal="center" vertical="center"/>
    </xf>
    <xf numFmtId="164" fontId="6" fillId="0" borderId="77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78" xfId="0" applyFont="1" applyBorder="1" applyAlignment="1">
      <alignment vertical="center"/>
    </xf>
    <xf numFmtId="0" fontId="6" fillId="0" borderId="75" xfId="0" applyFont="1" applyBorder="1" applyAlignment="1">
      <alignment vertical="center"/>
    </xf>
    <xf numFmtId="0" fontId="6" fillId="0" borderId="76" xfId="0" applyFont="1" applyBorder="1" applyAlignment="1">
      <alignment vertical="center"/>
    </xf>
    <xf numFmtId="0" fontId="6" fillId="0" borderId="77" xfId="0" applyFont="1" applyBorder="1" applyAlignment="1">
      <alignment vertical="center"/>
    </xf>
    <xf numFmtId="0" fontId="6" fillId="0" borderId="79" xfId="0" applyFont="1" applyBorder="1" applyAlignment="1">
      <alignment vertical="center"/>
    </xf>
    <xf numFmtId="0" fontId="6" fillId="0" borderId="81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2" xfId="0" applyFont="1" applyBorder="1" applyAlignment="1">
      <alignment vertical="center"/>
    </xf>
    <xf numFmtId="0" fontId="6" fillId="0" borderId="51" xfId="0" applyFont="1" applyBorder="1" applyAlignment="1">
      <alignment horizontal="right" vertical="center"/>
    </xf>
    <xf numFmtId="0" fontId="6" fillId="0" borderId="55" xfId="0" applyFont="1" applyBorder="1" applyAlignment="1">
      <alignment horizontal="right" vertical="center"/>
    </xf>
    <xf numFmtId="0" fontId="6" fillId="0" borderId="40" xfId="0" applyFont="1" applyBorder="1" applyAlignment="1">
      <alignment horizontal="right" vertical="center"/>
    </xf>
    <xf numFmtId="0" fontId="19" fillId="0" borderId="0" xfId="2" applyFont="1" applyAlignment="1">
      <alignment vertical="center"/>
    </xf>
    <xf numFmtId="0" fontId="19" fillId="0" borderId="0" xfId="0" applyFont="1" applyAlignment="1" applyProtection="1">
      <alignment horizontal="left" vertical="center" indent="1"/>
      <protection locked="0"/>
    </xf>
    <xf numFmtId="16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0" fillId="0" borderId="0" xfId="0" applyFont="1" applyAlignment="1" applyProtection="1">
      <alignment horizontal="left" vertical="center" indent="1"/>
      <protection locked="0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0" applyFont="1" applyAlignment="1" applyProtection="1">
      <alignment horizontal="left" vertical="center" indent="1"/>
      <protection locked="0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21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3" fontId="0" fillId="0" borderId="0" xfId="0" applyNumberFormat="1"/>
    <xf numFmtId="0" fontId="6" fillId="0" borderId="2" xfId="0" applyFont="1" applyBorder="1" applyAlignment="1">
      <alignment horizontal="center" vertical="center"/>
    </xf>
    <xf numFmtId="0" fontId="6" fillId="0" borderId="35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17" fillId="6" borderId="51" xfId="0" applyFont="1" applyFill="1" applyBorder="1" applyAlignment="1">
      <alignment vertical="center"/>
    </xf>
    <xf numFmtId="0" fontId="17" fillId="6" borderId="61" xfId="0" applyFont="1" applyFill="1" applyBorder="1" applyAlignment="1">
      <alignment vertical="center"/>
    </xf>
    <xf numFmtId="0" fontId="6" fillId="0" borderId="36" xfId="0" applyFont="1" applyBorder="1" applyAlignment="1">
      <alignment vertical="center" wrapText="1"/>
    </xf>
    <xf numFmtId="0" fontId="6" fillId="0" borderId="41" xfId="0" applyFont="1" applyBorder="1" applyAlignment="1">
      <alignment vertical="center" wrapText="1"/>
    </xf>
    <xf numFmtId="0" fontId="6" fillId="0" borderId="38" xfId="0" applyFont="1" applyBorder="1" applyAlignment="1">
      <alignment horizontal="center" vertical="center"/>
    </xf>
    <xf numFmtId="0" fontId="23" fillId="0" borderId="51" xfId="0" applyFont="1" applyBorder="1"/>
    <xf numFmtId="0" fontId="23" fillId="0" borderId="40" xfId="0" applyFont="1" applyBorder="1"/>
    <xf numFmtId="164" fontId="23" fillId="0" borderId="51" xfId="0" applyNumberFormat="1" applyFont="1" applyBorder="1"/>
    <xf numFmtId="0" fontId="23" fillId="0" borderId="46" xfId="0" applyFont="1" applyBorder="1"/>
    <xf numFmtId="0" fontId="23" fillId="0" borderId="41" xfId="0" applyFont="1" applyBorder="1"/>
    <xf numFmtId="164" fontId="23" fillId="0" borderId="52" xfId="0" applyNumberFormat="1" applyFont="1" applyBorder="1"/>
    <xf numFmtId="0" fontId="23" fillId="0" borderId="52" xfId="0" applyFont="1" applyBorder="1"/>
    <xf numFmtId="0" fontId="23" fillId="0" borderId="47" xfId="0" applyFont="1" applyBorder="1"/>
    <xf numFmtId="0" fontId="9" fillId="0" borderId="11" xfId="0" applyFont="1" applyBorder="1" applyAlignment="1" applyProtection="1">
      <alignment vertical="center"/>
      <protection locked="0"/>
    </xf>
    <xf numFmtId="0" fontId="0" fillId="0" borderId="43" xfId="0" applyBorder="1"/>
    <xf numFmtId="0" fontId="0" fillId="0" borderId="44" xfId="0" applyBorder="1"/>
    <xf numFmtId="0" fontId="0" fillId="0" borderId="50" xfId="0" applyBorder="1"/>
    <xf numFmtId="0" fontId="0" fillId="0" borderId="9" xfId="0" applyBorder="1"/>
    <xf numFmtId="0" fontId="23" fillId="0" borderId="49" xfId="0" applyFont="1" applyBorder="1"/>
    <xf numFmtId="0" fontId="0" fillId="0" borderId="91" xfId="0" applyBorder="1"/>
    <xf numFmtId="0" fontId="0" fillId="0" borderId="22" xfId="0" applyBorder="1"/>
    <xf numFmtId="0" fontId="0" fillId="0" borderId="17" xfId="0" applyBorder="1"/>
    <xf numFmtId="0" fontId="0" fillId="0" borderId="98" xfId="0" applyBorder="1"/>
    <xf numFmtId="0" fontId="0" fillId="0" borderId="48" xfId="0" applyBorder="1"/>
    <xf numFmtId="0" fontId="0" fillId="0" borderId="99" xfId="0" applyBorder="1"/>
    <xf numFmtId="0" fontId="0" fillId="0" borderId="100" xfId="0" applyBorder="1"/>
    <xf numFmtId="0" fontId="0" fillId="0" borderId="105" xfId="0" applyBorder="1"/>
    <xf numFmtId="164" fontId="9" fillId="0" borderId="20" xfId="0" applyNumberFormat="1" applyFont="1" applyBorder="1" applyAlignment="1">
      <alignment horizontal="left" vertical="center"/>
    </xf>
    <xf numFmtId="164" fontId="6" fillId="0" borderId="80" xfId="0" applyNumberFormat="1" applyFont="1" applyBorder="1" applyAlignment="1">
      <alignment horizontal="center" vertical="center"/>
    </xf>
    <xf numFmtId="0" fontId="6" fillId="0" borderId="8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57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07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23" fillId="0" borderId="107" xfId="0" applyFont="1" applyBorder="1"/>
    <xf numFmtId="0" fontId="23" fillId="0" borderId="42" xfId="0" applyFont="1" applyBorder="1"/>
    <xf numFmtId="0" fontId="0" fillId="0" borderId="106" xfId="0" applyBorder="1"/>
    <xf numFmtId="0" fontId="0" fillId="0" borderId="57" xfId="0" applyBorder="1"/>
    <xf numFmtId="0" fontId="0" fillId="0" borderId="108" xfId="0" applyBorder="1"/>
    <xf numFmtId="164" fontId="17" fillId="6" borderId="35" xfId="0" applyNumberFormat="1" applyFont="1" applyFill="1" applyBorder="1" applyAlignment="1">
      <alignment vertical="center"/>
    </xf>
    <xf numFmtId="0" fontId="26" fillId="0" borderId="0" xfId="0" applyFont="1"/>
    <xf numFmtId="164" fontId="3" fillId="6" borderId="30" xfId="0" applyNumberFormat="1" applyFont="1" applyFill="1" applyBorder="1" applyAlignment="1" applyProtection="1">
      <alignment vertical="center" wrapText="1"/>
      <protection locked="0"/>
    </xf>
    <xf numFmtId="0" fontId="0" fillId="3" borderId="9" xfId="0" applyFill="1" applyBorder="1"/>
    <xf numFmtId="164" fontId="3" fillId="6" borderId="116" xfId="0" applyNumberFormat="1" applyFont="1" applyFill="1" applyBorder="1" applyAlignment="1" applyProtection="1">
      <alignment vertical="center" wrapText="1"/>
      <protection locked="0"/>
    </xf>
    <xf numFmtId="0" fontId="0" fillId="0" borderId="24" xfId="0" applyBorder="1"/>
    <xf numFmtId="0" fontId="0" fillId="3" borderId="100" xfId="0" applyFill="1" applyBorder="1"/>
    <xf numFmtId="164" fontId="8" fillId="0" borderId="99" xfId="0" applyNumberFormat="1" applyFont="1" applyBorder="1" applyAlignment="1">
      <alignment horizontal="center" vertical="center"/>
    </xf>
    <xf numFmtId="0" fontId="8" fillId="0" borderId="46" xfId="0" applyFont="1" applyBorder="1" applyAlignment="1" applyProtection="1">
      <alignment horizontal="left" vertical="center"/>
      <protection locked="0"/>
    </xf>
    <xf numFmtId="3" fontId="6" fillId="0" borderId="0" xfId="0" applyNumberFormat="1" applyFont="1" applyAlignment="1">
      <alignment horizontal="center" vertical="center"/>
    </xf>
    <xf numFmtId="164" fontId="8" fillId="0" borderId="99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vertical="center"/>
      <protection locked="0"/>
    </xf>
    <xf numFmtId="0" fontId="8" fillId="0" borderId="107" xfId="0" applyFont="1" applyBorder="1" applyAlignment="1" applyProtection="1">
      <alignment horizontal="center" vertical="center"/>
      <protection locked="0"/>
    </xf>
    <xf numFmtId="0" fontId="0" fillId="3" borderId="24" xfId="0" applyFill="1" applyBorder="1"/>
    <xf numFmtId="164" fontId="8" fillId="0" borderId="15" xfId="0" applyNumberFormat="1" applyFont="1" applyBorder="1" applyAlignment="1">
      <alignment horizontal="center" vertical="center"/>
    </xf>
    <xf numFmtId="0" fontId="0" fillId="0" borderId="19" xfId="0" applyBorder="1"/>
    <xf numFmtId="164" fontId="8" fillId="0" borderId="15" xfId="0" applyNumberFormat="1" applyFont="1" applyBorder="1" applyAlignment="1" applyProtection="1">
      <alignment horizontal="center" vertical="center"/>
      <protection locked="0"/>
    </xf>
    <xf numFmtId="164" fontId="3" fillId="6" borderId="118" xfId="0" applyNumberFormat="1" applyFont="1" applyFill="1" applyBorder="1" applyAlignment="1" applyProtection="1">
      <alignment vertical="center" wrapText="1"/>
      <protection locked="0"/>
    </xf>
    <xf numFmtId="164" fontId="6" fillId="0" borderId="52" xfId="0" applyNumberFormat="1" applyFont="1" applyBorder="1" applyAlignment="1">
      <alignment horizontal="center" vertical="center"/>
    </xf>
    <xf numFmtId="164" fontId="6" fillId="0" borderId="100" xfId="0" applyNumberFormat="1" applyFont="1" applyBorder="1" applyAlignment="1">
      <alignment horizontal="center" vertical="center"/>
    </xf>
    <xf numFmtId="164" fontId="6" fillId="3" borderId="52" xfId="0" applyNumberFormat="1" applyFont="1" applyFill="1" applyBorder="1" applyAlignment="1">
      <alignment horizontal="center" vertical="center"/>
    </xf>
    <xf numFmtId="164" fontId="6" fillId="3" borderId="100" xfId="0" applyNumberFormat="1" applyFont="1" applyFill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/>
    </xf>
    <xf numFmtId="164" fontId="6" fillId="0" borderId="46" xfId="0" applyNumberFormat="1" applyFont="1" applyBorder="1" applyAlignment="1">
      <alignment horizontal="center" vertical="center"/>
    </xf>
    <xf numFmtId="164" fontId="6" fillId="0" borderId="105" xfId="0" applyNumberFormat="1" applyFont="1" applyBorder="1" applyAlignment="1">
      <alignment horizontal="center" vertical="center"/>
    </xf>
    <xf numFmtId="164" fontId="6" fillId="0" borderId="107" xfId="0" applyNumberFormat="1" applyFont="1" applyBorder="1" applyAlignment="1">
      <alignment horizontal="center" vertical="center"/>
    </xf>
    <xf numFmtId="164" fontId="6" fillId="0" borderId="108" xfId="0" applyNumberFormat="1" applyFont="1" applyBorder="1" applyAlignment="1">
      <alignment horizontal="center" vertical="center"/>
    </xf>
    <xf numFmtId="164" fontId="6" fillId="3" borderId="107" xfId="0" applyNumberFormat="1" applyFont="1" applyFill="1" applyBorder="1" applyAlignment="1">
      <alignment horizontal="center" vertical="center"/>
    </xf>
    <xf numFmtId="164" fontId="6" fillId="3" borderId="108" xfId="0" applyNumberFormat="1" applyFont="1" applyFill="1" applyBorder="1" applyAlignment="1">
      <alignment horizontal="center" vertical="center"/>
    </xf>
    <xf numFmtId="3" fontId="6" fillId="0" borderId="52" xfId="1" applyNumberFormat="1" applyFont="1" applyBorder="1" applyAlignment="1">
      <alignment horizontal="center" vertical="center"/>
    </xf>
    <xf numFmtId="164" fontId="8" fillId="0" borderId="41" xfId="0" applyNumberFormat="1" applyFont="1" applyBorder="1" applyAlignment="1" applyProtection="1">
      <alignment horizontal="center" vertical="center"/>
      <protection locked="0"/>
    </xf>
    <xf numFmtId="164" fontId="8" fillId="0" borderId="107" xfId="0" applyNumberFormat="1" applyFont="1" applyBorder="1" applyAlignment="1">
      <alignment horizontal="center" vertical="center"/>
    </xf>
    <xf numFmtId="164" fontId="8" fillId="0" borderId="108" xfId="0" applyNumberFormat="1" applyFont="1" applyBorder="1" applyAlignment="1">
      <alignment horizontal="center" vertical="center"/>
    </xf>
    <xf numFmtId="164" fontId="3" fillId="6" borderId="119" xfId="0" applyNumberFormat="1" applyFont="1" applyFill="1" applyBorder="1" applyAlignment="1" applyProtection="1">
      <alignment vertical="center" wrapText="1"/>
      <protection locked="0"/>
    </xf>
    <xf numFmtId="0" fontId="6" fillId="0" borderId="122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 wrapText="1"/>
    </xf>
    <xf numFmtId="0" fontId="23" fillId="0" borderId="102" xfId="0" applyFont="1" applyBorder="1" applyAlignment="1">
      <alignment horizontal="center" vertical="center" wrapText="1"/>
    </xf>
    <xf numFmtId="0" fontId="23" fillId="0" borderId="103" xfId="0" applyFont="1" applyBorder="1" applyAlignment="1">
      <alignment horizontal="center" vertical="center" wrapText="1"/>
    </xf>
    <xf numFmtId="0" fontId="23" fillId="0" borderId="104" xfId="0" applyFont="1" applyBorder="1" applyAlignment="1">
      <alignment horizontal="center" vertical="center" wrapText="1"/>
    </xf>
    <xf numFmtId="0" fontId="0" fillId="3" borderId="12" xfId="0" applyFill="1" applyBorder="1"/>
    <xf numFmtId="0" fontId="0" fillId="3" borderId="20" xfId="0" applyFill="1" applyBorder="1"/>
    <xf numFmtId="0" fontId="0" fillId="3" borderId="108" xfId="0" applyFill="1" applyBorder="1"/>
    <xf numFmtId="164" fontId="0" fillId="0" borderId="0" xfId="0" applyNumberFormat="1"/>
    <xf numFmtId="164" fontId="6" fillId="7" borderId="7" xfId="0" applyNumberFormat="1" applyFont="1" applyFill="1" applyBorder="1" applyAlignment="1">
      <alignment horizontal="center" vertical="center"/>
    </xf>
    <xf numFmtId="0" fontId="0" fillId="3" borderId="11" xfId="0" applyFill="1" applyBorder="1"/>
    <xf numFmtId="0" fontId="0" fillId="3" borderId="57" xfId="0" applyFill="1" applyBorder="1"/>
    <xf numFmtId="0" fontId="0" fillId="3" borderId="50" xfId="0" applyFill="1" applyBorder="1"/>
    <xf numFmtId="0" fontId="0" fillId="3" borderId="107" xfId="0" applyFill="1" applyBorder="1"/>
    <xf numFmtId="164" fontId="8" fillId="0" borderId="68" xfId="0" applyNumberFormat="1" applyFont="1" applyBorder="1" applyAlignment="1">
      <alignment horizontal="center" vertical="center"/>
    </xf>
    <xf numFmtId="3" fontId="6" fillId="0" borderId="2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horizontal="center" vertical="center"/>
    </xf>
    <xf numFmtId="3" fontId="6" fillId="0" borderId="7" xfId="1" applyNumberFormat="1" applyFont="1" applyFill="1" applyBorder="1" applyAlignment="1">
      <alignment horizontal="center" vertical="center"/>
    </xf>
    <xf numFmtId="3" fontId="6" fillId="0" borderId="25" xfId="1" applyNumberFormat="1" applyFont="1" applyFill="1" applyBorder="1" applyAlignment="1">
      <alignment horizontal="center" vertical="center"/>
    </xf>
    <xf numFmtId="0" fontId="23" fillId="0" borderId="56" xfId="0" applyFont="1" applyBorder="1"/>
    <xf numFmtId="0" fontId="23" fillId="0" borderId="55" xfId="0" applyFont="1" applyBorder="1"/>
    <xf numFmtId="0" fontId="0" fillId="0" borderId="53" xfId="0" applyBorder="1"/>
    <xf numFmtId="0" fontId="0" fillId="0" borderId="54" xfId="0" applyBorder="1"/>
    <xf numFmtId="0" fontId="0" fillId="0" borderId="101" xfId="0" applyBorder="1"/>
    <xf numFmtId="164" fontId="9" fillId="0" borderId="9" xfId="0" applyNumberFormat="1" applyFont="1" applyBorder="1" applyAlignment="1">
      <alignment horizontal="left" vertical="center" indent="2"/>
    </xf>
    <xf numFmtId="164" fontId="9" fillId="0" borderId="17" xfId="0" applyNumberFormat="1" applyFont="1" applyBorder="1" applyAlignment="1">
      <alignment horizontal="left" vertical="center" indent="2"/>
    </xf>
    <xf numFmtId="0" fontId="6" fillId="0" borderId="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3" fontId="6" fillId="3" borderId="100" xfId="1" applyNumberFormat="1" applyFont="1" applyFill="1" applyBorder="1" applyAlignment="1">
      <alignment horizontal="center" vertical="center"/>
    </xf>
    <xf numFmtId="3" fontId="6" fillId="0" borderId="100" xfId="1" applyNumberFormat="1" applyFont="1" applyBorder="1" applyAlignment="1">
      <alignment horizontal="center" vertical="center"/>
    </xf>
    <xf numFmtId="164" fontId="6" fillId="0" borderId="129" xfId="0" applyNumberFormat="1" applyFont="1" applyBorder="1" applyAlignment="1">
      <alignment horizontal="center" vertical="center"/>
    </xf>
    <xf numFmtId="3" fontId="11" fillId="0" borderId="100" xfId="2" applyNumberFormat="1" applyFont="1" applyBorder="1" applyAlignment="1">
      <alignment horizontal="center" vertical="center"/>
    </xf>
    <xf numFmtId="3" fontId="6" fillId="0" borderId="100" xfId="1" applyNumberFormat="1" applyFont="1" applyFill="1" applyBorder="1" applyAlignment="1">
      <alignment horizontal="center" vertical="center"/>
    </xf>
    <xf numFmtId="3" fontId="6" fillId="0" borderId="105" xfId="1" applyNumberFormat="1" applyFont="1" applyBorder="1" applyAlignment="1">
      <alignment horizontal="center" vertical="center"/>
    </xf>
    <xf numFmtId="164" fontId="6" fillId="0" borderId="130" xfId="0" applyNumberFormat="1" applyFont="1" applyBorder="1" applyAlignment="1">
      <alignment horizontal="center" vertical="center"/>
    </xf>
    <xf numFmtId="3" fontId="6" fillId="0" borderId="131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 applyProtection="1">
      <alignment horizontal="center" vertical="center"/>
      <protection locked="0"/>
    </xf>
    <xf numFmtId="164" fontId="9" fillId="0" borderId="57" xfId="0" applyNumberFormat="1" applyFont="1" applyBorder="1" applyAlignment="1">
      <alignment horizontal="left" vertical="center" indent="2"/>
    </xf>
    <xf numFmtId="0" fontId="6" fillId="0" borderId="20" xfId="0" applyFont="1" applyBorder="1" applyAlignment="1">
      <alignment vertical="center"/>
    </xf>
    <xf numFmtId="164" fontId="6" fillId="0" borderId="8" xfId="0" applyNumberFormat="1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 vertical="center"/>
    </xf>
    <xf numFmtId="3" fontId="6" fillId="0" borderId="27" xfId="1" applyNumberFormat="1" applyFont="1" applyBorder="1" applyAlignment="1">
      <alignment horizontal="center" vertical="center"/>
    </xf>
    <xf numFmtId="3" fontId="6" fillId="0" borderId="100" xfId="0" applyNumberFormat="1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0" fontId="9" fillId="0" borderId="19" xfId="0" applyFont="1" applyBorder="1" applyAlignment="1" applyProtection="1">
      <alignment horizontal="left" vertical="center" indent="1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6" fillId="0" borderId="107" xfId="0" applyFont="1" applyBorder="1" applyAlignment="1" applyProtection="1">
      <alignment horizontal="center" vertical="center"/>
      <protection locked="0"/>
    </xf>
    <xf numFmtId="0" fontId="8" fillId="0" borderId="41" xfId="0" applyFont="1" applyBorder="1" applyAlignment="1" applyProtection="1">
      <alignment vertical="center"/>
      <protection locked="0"/>
    </xf>
    <xf numFmtId="0" fontId="6" fillId="0" borderId="46" xfId="0" applyFont="1" applyBorder="1" applyAlignment="1" applyProtection="1">
      <alignment horizontal="center" vertical="center"/>
      <protection locked="0"/>
    </xf>
    <xf numFmtId="0" fontId="6" fillId="0" borderId="56" xfId="0" applyFont="1" applyBorder="1" applyAlignment="1" applyProtection="1">
      <alignment horizontal="center" vertical="center"/>
      <protection locked="0"/>
    </xf>
    <xf numFmtId="0" fontId="8" fillId="0" borderId="41" xfId="0" applyFont="1" applyBorder="1" applyAlignment="1" applyProtection="1">
      <alignment horizontal="center" vertical="center"/>
      <protection locked="0"/>
    </xf>
    <xf numFmtId="0" fontId="8" fillId="0" borderId="49" xfId="0" applyFont="1" applyBorder="1" applyAlignment="1" applyProtection="1">
      <alignment horizontal="left" vertical="center"/>
      <protection locked="0"/>
    </xf>
    <xf numFmtId="0" fontId="6" fillId="0" borderId="50" xfId="0" applyFont="1" applyBorder="1" applyAlignment="1" applyProtection="1">
      <alignment horizontal="center" vertical="center" wrapText="1"/>
      <protection locked="0"/>
    </xf>
    <xf numFmtId="0" fontId="8" fillId="0" borderId="91" xfId="0" applyFont="1" applyBorder="1" applyAlignment="1" applyProtection="1">
      <alignment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6" fillId="0" borderId="106" xfId="0" applyFont="1" applyBorder="1" applyAlignment="1" applyProtection="1">
      <alignment horizontal="center" vertical="center"/>
      <protection locked="0"/>
    </xf>
    <xf numFmtId="0" fontId="6" fillId="0" borderId="53" xfId="0" applyFont="1" applyBorder="1" applyAlignment="1" applyProtection="1">
      <alignment horizontal="center" vertical="center"/>
      <protection locked="0"/>
    </xf>
    <xf numFmtId="0" fontId="25" fillId="0" borderId="117" xfId="0" applyFont="1" applyBorder="1" applyAlignment="1">
      <alignment horizontal="center"/>
    </xf>
    <xf numFmtId="0" fontId="25" fillId="0" borderId="87" xfId="0" applyFont="1" applyBorder="1" applyAlignment="1">
      <alignment horizontal="center"/>
    </xf>
    <xf numFmtId="0" fontId="25" fillId="0" borderId="88" xfId="0" applyFont="1" applyBorder="1" applyAlignment="1">
      <alignment horizontal="center"/>
    </xf>
    <xf numFmtId="14" fontId="6" fillId="0" borderId="110" xfId="0" applyNumberFormat="1" applyFont="1" applyBorder="1" applyAlignment="1">
      <alignment horizontal="center" vertical="center" wrapText="1"/>
    </xf>
    <xf numFmtId="14" fontId="6" fillId="0" borderId="72" xfId="0" applyNumberFormat="1" applyFont="1" applyBorder="1" applyAlignment="1">
      <alignment horizontal="center" vertical="center" wrapText="1"/>
    </xf>
    <xf numFmtId="0" fontId="23" fillId="0" borderId="89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164" fontId="17" fillId="6" borderId="35" xfId="0" applyNumberFormat="1" applyFont="1" applyFill="1" applyBorder="1" applyAlignment="1">
      <alignment horizontal="center" vertical="center"/>
    </xf>
    <xf numFmtId="0" fontId="17" fillId="6" borderId="51" xfId="0" applyFont="1" applyFill="1" applyBorder="1" applyAlignment="1">
      <alignment horizontal="center" vertical="center"/>
    </xf>
    <xf numFmtId="0" fontId="17" fillId="6" borderId="61" xfId="0" applyFont="1" applyFill="1" applyBorder="1" applyAlignment="1">
      <alignment horizontal="center" vertical="center"/>
    </xf>
    <xf numFmtId="0" fontId="6" fillId="0" borderId="92" xfId="0" applyFont="1" applyBorder="1" applyAlignment="1">
      <alignment horizontal="center" vertical="center" wrapText="1"/>
    </xf>
    <xf numFmtId="0" fontId="6" fillId="0" borderId="96" xfId="0" applyFont="1" applyBorder="1" applyAlignment="1">
      <alignment horizontal="center" vertical="center" wrapText="1"/>
    </xf>
    <xf numFmtId="0" fontId="18" fillId="0" borderId="9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6" fillId="0" borderId="94" xfId="0" applyFont="1" applyBorder="1" applyAlignment="1">
      <alignment horizontal="center" vertical="center" wrapText="1"/>
    </xf>
    <xf numFmtId="0" fontId="18" fillId="0" borderId="95" xfId="0" applyFont="1" applyBorder="1" applyAlignment="1">
      <alignment horizontal="center" vertical="center" wrapText="1"/>
    </xf>
    <xf numFmtId="0" fontId="18" fillId="0" borderId="97" xfId="0" applyFont="1" applyBorder="1" applyAlignment="1">
      <alignment horizontal="center" vertical="center" wrapText="1"/>
    </xf>
    <xf numFmtId="0" fontId="24" fillId="6" borderId="113" xfId="0" applyFont="1" applyFill="1" applyBorder="1" applyAlignment="1">
      <alignment horizontal="center" vertical="center"/>
    </xf>
    <xf numFmtId="0" fontId="24" fillId="6" borderId="53" xfId="0" applyFont="1" applyFill="1" applyBorder="1" applyAlignment="1">
      <alignment horizontal="center" vertical="center"/>
    </xf>
    <xf numFmtId="0" fontId="24" fillId="6" borderId="102" xfId="0" applyFont="1" applyFill="1" applyBorder="1" applyAlignment="1">
      <alignment horizontal="center" vertical="center"/>
    </xf>
    <xf numFmtId="0" fontId="24" fillId="6" borderId="114" xfId="0" applyFont="1" applyFill="1" applyBorder="1" applyAlignment="1">
      <alignment horizontal="center" vertical="center"/>
    </xf>
    <xf numFmtId="0" fontId="24" fillId="6" borderId="54" xfId="0" applyFont="1" applyFill="1" applyBorder="1" applyAlignment="1">
      <alignment horizontal="center" vertical="center"/>
    </xf>
    <xf numFmtId="0" fontId="24" fillId="6" borderId="103" xfId="0" applyFont="1" applyFill="1" applyBorder="1" applyAlignment="1">
      <alignment horizontal="center" vertical="center"/>
    </xf>
    <xf numFmtId="0" fontId="24" fillId="6" borderId="115" xfId="0" applyFont="1" applyFill="1" applyBorder="1" applyAlignment="1">
      <alignment horizontal="center" vertical="center"/>
    </xf>
    <xf numFmtId="0" fontId="24" fillId="6" borderId="101" xfId="0" applyFont="1" applyFill="1" applyBorder="1" applyAlignment="1">
      <alignment horizontal="center" vertical="center"/>
    </xf>
    <xf numFmtId="0" fontId="24" fillId="6" borderId="104" xfId="0" applyFont="1" applyFill="1" applyBorder="1" applyAlignment="1">
      <alignment horizontal="center" vertical="center"/>
    </xf>
    <xf numFmtId="0" fontId="18" fillId="0" borderId="86" xfId="0" applyFont="1" applyBorder="1" applyAlignment="1">
      <alignment horizontal="center" vertical="center" wrapText="1"/>
    </xf>
    <xf numFmtId="0" fontId="18" fillId="0" borderId="124" xfId="0" applyFont="1" applyBorder="1" applyAlignment="1">
      <alignment horizontal="center" vertical="center" wrapText="1"/>
    </xf>
    <xf numFmtId="0" fontId="23" fillId="0" borderId="127" xfId="0" applyFont="1" applyBorder="1" applyAlignment="1">
      <alignment horizontal="center" vertical="center" wrapText="1"/>
    </xf>
    <xf numFmtId="164" fontId="17" fillId="6" borderId="89" xfId="0" applyNumberFormat="1" applyFont="1" applyFill="1" applyBorder="1" applyAlignment="1">
      <alignment horizontal="center" vertical="center"/>
    </xf>
    <xf numFmtId="164" fontId="17" fillId="6" borderId="55" xfId="0" applyNumberFormat="1" applyFont="1" applyFill="1" applyBorder="1" applyAlignment="1">
      <alignment horizontal="center" vertical="center"/>
    </xf>
    <xf numFmtId="164" fontId="17" fillId="6" borderId="66" xfId="0" applyNumberFormat="1" applyFont="1" applyFill="1" applyBorder="1" applyAlignment="1">
      <alignment horizontal="center" vertical="center"/>
    </xf>
    <xf numFmtId="0" fontId="6" fillId="0" borderId="123" xfId="0" applyFont="1" applyBorder="1" applyAlignment="1">
      <alignment horizontal="center" vertical="center" wrapText="1"/>
    </xf>
    <xf numFmtId="0" fontId="6" fillId="0" borderId="117" xfId="0" applyFont="1" applyBorder="1" applyAlignment="1" applyProtection="1">
      <alignment horizontal="center" vertical="center"/>
      <protection locked="0"/>
    </xf>
    <xf numFmtId="0" fontId="6" fillId="0" borderId="94" xfId="0" applyFont="1" applyBorder="1" applyAlignment="1" applyProtection="1">
      <alignment horizontal="center" vertical="center"/>
      <protection locked="0"/>
    </xf>
    <xf numFmtId="164" fontId="6" fillId="0" borderId="34" xfId="0" applyNumberFormat="1" applyFont="1" applyBorder="1" applyAlignment="1">
      <alignment horizontal="center" vertical="center" wrapText="1"/>
    </xf>
    <xf numFmtId="164" fontId="6" fillId="0" borderId="65" xfId="0" applyNumberFormat="1" applyFont="1" applyBorder="1" applyAlignment="1">
      <alignment horizontal="center" vertical="center" wrapText="1"/>
    </xf>
    <xf numFmtId="0" fontId="27" fillId="2" borderId="93" xfId="0" applyFont="1" applyFill="1" applyBorder="1" applyAlignment="1">
      <alignment horizontal="center" vertical="center" wrapText="1"/>
    </xf>
    <xf numFmtId="0" fontId="27" fillId="2" borderId="122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14" fontId="6" fillId="0" borderId="34" xfId="0" applyNumberFormat="1" applyFont="1" applyBorder="1" applyAlignment="1">
      <alignment horizontal="center" vertical="center" wrapText="1"/>
    </xf>
    <xf numFmtId="14" fontId="6" fillId="0" borderId="65" xfId="0" applyNumberFormat="1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7" fillId="0" borderId="120" xfId="0" applyFont="1" applyBorder="1" applyAlignment="1" applyProtection="1">
      <alignment horizontal="center" vertical="center" wrapText="1"/>
      <protection locked="0"/>
    </xf>
    <xf numFmtId="0" fontId="7" fillId="0" borderId="121" xfId="0" applyFont="1" applyBorder="1" applyAlignment="1" applyProtection="1">
      <alignment horizontal="center" vertical="center" wrapText="1"/>
      <protection locked="0"/>
    </xf>
    <xf numFmtId="0" fontId="3" fillId="6" borderId="28" xfId="0" applyFont="1" applyFill="1" applyBorder="1" applyAlignment="1" applyProtection="1">
      <alignment horizontal="center" vertical="center" wrapText="1"/>
      <protection locked="0"/>
    </xf>
    <xf numFmtId="0" fontId="3" fillId="6" borderId="29" xfId="0" applyFont="1" applyFill="1" applyBorder="1" applyAlignment="1" applyProtection="1">
      <alignment horizontal="center" vertical="center" wrapText="1"/>
      <protection locked="0"/>
    </xf>
    <xf numFmtId="164" fontId="8" fillId="0" borderId="32" xfId="0" applyNumberFormat="1" applyFont="1" applyBorder="1" applyAlignment="1">
      <alignment horizontal="center" vertical="center" wrapText="1"/>
    </xf>
    <xf numFmtId="164" fontId="8" fillId="0" borderId="33" xfId="0" applyNumberFormat="1" applyFont="1" applyBorder="1" applyAlignment="1">
      <alignment horizontal="center" vertical="center" wrapText="1"/>
    </xf>
    <xf numFmtId="164" fontId="8" fillId="0" borderId="37" xfId="0" applyNumberFormat="1" applyFont="1" applyBorder="1" applyAlignment="1">
      <alignment horizontal="center" vertical="center" wrapText="1"/>
    </xf>
    <xf numFmtId="164" fontId="8" fillId="0" borderId="38" xfId="0" applyNumberFormat="1" applyFont="1" applyBorder="1" applyAlignment="1">
      <alignment horizontal="center" vertical="center" wrapText="1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164" fontId="6" fillId="0" borderId="23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69" xfId="0" applyNumberFormat="1" applyFont="1" applyBorder="1" applyAlignment="1">
      <alignment horizontal="center" vertical="center"/>
    </xf>
    <xf numFmtId="0" fontId="18" fillId="0" borderId="122" xfId="0" applyFont="1" applyBorder="1" applyAlignment="1">
      <alignment horizontal="center" vertical="center" wrapText="1"/>
    </xf>
    <xf numFmtId="14" fontId="6" fillId="0" borderId="125" xfId="0" applyNumberFormat="1" applyFont="1" applyBorder="1" applyAlignment="1">
      <alignment horizontal="center" vertical="center" wrapText="1"/>
    </xf>
    <xf numFmtId="14" fontId="6" fillId="0" borderId="126" xfId="0" applyNumberFormat="1" applyFont="1" applyBorder="1" applyAlignment="1">
      <alignment horizontal="center" vertical="center" wrapText="1"/>
    </xf>
    <xf numFmtId="164" fontId="6" fillId="0" borderId="128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100" xfId="0" applyNumberFormat="1" applyFont="1" applyBorder="1" applyAlignment="1">
      <alignment horizontal="center" vertical="center"/>
    </xf>
    <xf numFmtId="14" fontId="6" fillId="0" borderId="89" xfId="0" applyNumberFormat="1" applyFont="1" applyBorder="1" applyAlignment="1">
      <alignment horizontal="center" vertical="center" wrapText="1"/>
    </xf>
    <xf numFmtId="14" fontId="6" fillId="0" borderId="66" xfId="0" applyNumberFormat="1" applyFont="1" applyBorder="1" applyAlignment="1">
      <alignment horizontal="center" vertical="center" wrapText="1"/>
    </xf>
    <xf numFmtId="0" fontId="3" fillId="6" borderId="109" xfId="0" applyFont="1" applyFill="1" applyBorder="1" applyAlignment="1" applyProtection="1">
      <alignment horizontal="center" vertical="center" wrapText="1"/>
      <protection locked="0"/>
    </xf>
    <xf numFmtId="0" fontId="3" fillId="6" borderId="62" xfId="0" applyFont="1" applyFill="1" applyBorder="1" applyAlignment="1" applyProtection="1">
      <alignment horizontal="center" vertical="center" wrapText="1"/>
      <protection locked="0"/>
    </xf>
    <xf numFmtId="0" fontId="3" fillId="6" borderId="64" xfId="0" applyFont="1" applyFill="1" applyBorder="1" applyAlignment="1" applyProtection="1">
      <alignment horizontal="center" vertical="center" wrapText="1"/>
      <protection locked="0"/>
    </xf>
    <xf numFmtId="0" fontId="4" fillId="6" borderId="34" xfId="0" applyFont="1" applyFill="1" applyBorder="1" applyAlignment="1" applyProtection="1">
      <alignment horizontal="center" vertical="center" wrapText="1"/>
      <protection locked="0"/>
    </xf>
    <xf numFmtId="0" fontId="4" fillId="6" borderId="63" xfId="0" applyFont="1" applyFill="1" applyBorder="1" applyAlignment="1" applyProtection="1">
      <alignment horizontal="center" vertical="center" wrapText="1"/>
      <protection locked="0"/>
    </xf>
    <xf numFmtId="0" fontId="4" fillId="6" borderId="65" xfId="0" applyFont="1" applyFill="1" applyBorder="1" applyAlignment="1" applyProtection="1">
      <alignment horizontal="center" vertical="center" wrapText="1"/>
      <protection locked="0"/>
    </xf>
    <xf numFmtId="0" fontId="3" fillId="6" borderId="34" xfId="0" applyFont="1" applyFill="1" applyBorder="1" applyAlignment="1" applyProtection="1">
      <alignment horizontal="center" vertical="center" wrapText="1"/>
      <protection locked="0"/>
    </xf>
    <xf numFmtId="0" fontId="3" fillId="6" borderId="63" xfId="0" applyFont="1" applyFill="1" applyBorder="1" applyAlignment="1" applyProtection="1">
      <alignment horizontal="center" vertical="center" wrapText="1"/>
      <protection locked="0"/>
    </xf>
    <xf numFmtId="0" fontId="3" fillId="6" borderId="65" xfId="0" applyFont="1" applyFill="1" applyBorder="1" applyAlignment="1" applyProtection="1">
      <alignment horizontal="center" vertical="center" wrapText="1"/>
      <protection locked="0"/>
    </xf>
    <xf numFmtId="164" fontId="3" fillId="6" borderId="34" xfId="0" applyNumberFormat="1" applyFont="1" applyFill="1" applyBorder="1" applyAlignment="1">
      <alignment horizontal="center" vertical="center"/>
    </xf>
    <xf numFmtId="164" fontId="3" fillId="6" borderId="63" xfId="0" applyNumberFormat="1" applyFont="1" applyFill="1" applyBorder="1" applyAlignment="1">
      <alignment horizontal="center" vertical="center"/>
    </xf>
    <xf numFmtId="164" fontId="3" fillId="6" borderId="65" xfId="0" applyNumberFormat="1" applyFont="1" applyFill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6" fillId="0" borderId="68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164" fontId="6" fillId="0" borderId="67" xfId="0" applyNumberFormat="1" applyFont="1" applyBorder="1" applyAlignment="1">
      <alignment horizontal="center" vertical="center"/>
    </xf>
    <xf numFmtId="164" fontId="6" fillId="0" borderId="23" xfId="0" applyNumberFormat="1" applyFont="1" applyBorder="1" applyAlignment="1">
      <alignment horizontal="right" vertical="center"/>
    </xf>
    <xf numFmtId="164" fontId="6" fillId="0" borderId="25" xfId="0" applyNumberFormat="1" applyFont="1" applyBorder="1" applyAlignment="1">
      <alignment horizontal="right" vertical="center"/>
    </xf>
    <xf numFmtId="164" fontId="6" fillId="0" borderId="69" xfId="0" applyNumberFormat="1" applyFont="1" applyBorder="1" applyAlignment="1">
      <alignment horizontal="right" vertical="center"/>
    </xf>
    <xf numFmtId="0" fontId="6" fillId="0" borderId="8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6" fillId="0" borderId="58" xfId="0" applyNumberFormat="1" applyFont="1" applyBorder="1" applyAlignment="1">
      <alignment horizontal="center" vertical="center"/>
    </xf>
    <xf numFmtId="164" fontId="6" fillId="0" borderId="85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60" xfId="0" applyNumberFormat="1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164" fontId="3" fillId="6" borderId="110" xfId="0" applyNumberFormat="1" applyFont="1" applyFill="1" applyBorder="1" applyAlignment="1">
      <alignment horizontal="center" vertical="center"/>
    </xf>
    <xf numFmtId="164" fontId="3" fillId="6" borderId="111" xfId="0" applyNumberFormat="1" applyFont="1" applyFill="1" applyBorder="1" applyAlignment="1">
      <alignment horizontal="center" vertical="center"/>
    </xf>
    <xf numFmtId="164" fontId="3" fillId="6" borderId="112" xfId="0" applyNumberFormat="1" applyFont="1" applyFill="1" applyBorder="1" applyAlignment="1">
      <alignment horizontal="center" vertical="center"/>
    </xf>
    <xf numFmtId="164" fontId="3" fillId="6" borderId="70" xfId="0" applyNumberFormat="1" applyFont="1" applyFill="1" applyBorder="1" applyAlignment="1">
      <alignment horizontal="center" vertical="center"/>
    </xf>
    <xf numFmtId="164" fontId="3" fillId="6" borderId="0" xfId="0" applyNumberFormat="1" applyFont="1" applyFill="1" applyAlignment="1">
      <alignment horizontal="center" vertical="center"/>
    </xf>
    <xf numFmtId="164" fontId="3" fillId="6" borderId="71" xfId="0" applyNumberFormat="1" applyFont="1" applyFill="1" applyBorder="1" applyAlignment="1">
      <alignment horizontal="center" vertical="center"/>
    </xf>
    <xf numFmtId="164" fontId="3" fillId="6" borderId="72" xfId="0" applyNumberFormat="1" applyFont="1" applyFill="1" applyBorder="1" applyAlignment="1">
      <alignment horizontal="center" vertical="center"/>
    </xf>
    <xf numFmtId="164" fontId="3" fillId="6" borderId="84" xfId="0" applyNumberFormat="1" applyFont="1" applyFill="1" applyBorder="1" applyAlignment="1">
      <alignment horizontal="center" vertical="center"/>
    </xf>
    <xf numFmtId="164" fontId="3" fillId="6" borderId="73" xfId="0" applyNumberFormat="1" applyFont="1" applyFill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64" fontId="17" fillId="6" borderId="36" xfId="0" applyNumberFormat="1" applyFont="1" applyFill="1" applyBorder="1" applyAlignment="1">
      <alignment horizontal="center" vertical="center"/>
    </xf>
    <xf numFmtId="0" fontId="17" fillId="6" borderId="52" xfId="0" applyFont="1" applyFill="1" applyBorder="1" applyAlignment="1">
      <alignment horizontal="center" vertical="center"/>
    </xf>
    <xf numFmtId="0" fontId="17" fillId="6" borderId="90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17" fillId="6" borderId="55" xfId="0" applyFont="1" applyFill="1" applyBorder="1" applyAlignment="1">
      <alignment horizontal="center" vertical="center"/>
    </xf>
    <xf numFmtId="0" fontId="17" fillId="6" borderId="66" xfId="0" applyFont="1" applyFill="1" applyBorder="1" applyAlignment="1">
      <alignment horizontal="center" vertical="center"/>
    </xf>
  </cellXfs>
  <cellStyles count="4">
    <cellStyle name="Hiperpovezava" xfId="2" builtinId="8"/>
    <cellStyle name="Navadno" xfId="0" builtinId="0"/>
    <cellStyle name="Odstotek" xfId="1" builtinId="5"/>
    <cellStyle name="Odstotek 2" xfId="3" xr:uid="{027AC6A0-A8C2-4141-B920-60BD52C0BC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EA36B-AF5B-4369-9DC9-0EDF8E25A099}">
  <dimension ref="A2:AK222"/>
  <sheetViews>
    <sheetView tabSelected="1" zoomScale="98" zoomScaleNormal="98" workbookViewId="0">
      <pane xSplit="2" ySplit="4" topLeftCell="E185" activePane="bottomRight" state="frozen"/>
      <selection pane="topRight" activeCell="C1" sqref="C1"/>
      <selection pane="bottomLeft" activeCell="A5" sqref="A5"/>
      <selection pane="bottomRight" activeCell="AB205" sqref="AB205:AB207"/>
    </sheetView>
  </sheetViews>
  <sheetFormatPr defaultRowHeight="14.4" x14ac:dyDescent="0.3"/>
  <cols>
    <col min="2" max="2" width="47.21875" bestFit="1" customWidth="1"/>
    <col min="4" max="4" width="10.5546875" customWidth="1"/>
    <col min="5" max="5" width="10.44140625" customWidth="1"/>
    <col min="6" max="12" width="8.88671875" customWidth="1"/>
    <col min="13" max="13" width="11.33203125" customWidth="1"/>
    <col min="14" max="14" width="10.109375" hidden="1" customWidth="1"/>
    <col min="15" max="15" width="11.88671875" hidden="1" customWidth="1"/>
    <col min="16" max="16" width="10.33203125" hidden="1" customWidth="1"/>
    <col min="17" max="17" width="12.21875" hidden="1" customWidth="1"/>
    <col min="18" max="18" width="10.33203125" hidden="1" customWidth="1"/>
    <col min="19" max="19" width="11.88671875" hidden="1" customWidth="1"/>
    <col min="20" max="24" width="10.21875" hidden="1" customWidth="1"/>
    <col min="25" max="28" width="10.21875" customWidth="1"/>
    <col min="29" max="29" width="8.88671875" customWidth="1"/>
    <col min="30" max="30" width="11" customWidth="1"/>
    <col min="31" max="33" width="8.88671875" customWidth="1"/>
    <col min="34" max="34" width="10.88671875" customWidth="1"/>
    <col min="35" max="35" width="11.77734375" customWidth="1"/>
    <col min="36" max="36" width="12.21875" customWidth="1"/>
  </cols>
  <sheetData>
    <row r="2" spans="1:36" ht="16.2" thickBot="1" x14ac:dyDescent="0.35">
      <c r="A2" s="1" t="s">
        <v>0</v>
      </c>
      <c r="B2" s="2"/>
      <c r="C2" s="1"/>
      <c r="D2" s="3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6" ht="14.4" customHeight="1" x14ac:dyDescent="0.3">
      <c r="A3" s="321" t="s">
        <v>1</v>
      </c>
      <c r="B3" s="322"/>
      <c r="C3" s="323" t="s">
        <v>2</v>
      </c>
      <c r="D3" s="325" t="s">
        <v>200</v>
      </c>
      <c r="E3" s="327" t="s">
        <v>3</v>
      </c>
      <c r="F3" s="335" t="s">
        <v>4</v>
      </c>
      <c r="G3" s="336"/>
      <c r="H3" s="336"/>
      <c r="I3" s="336"/>
      <c r="J3" s="336"/>
      <c r="K3" s="336"/>
      <c r="L3" s="336"/>
      <c r="M3" s="338"/>
      <c r="N3" s="331" t="s">
        <v>5</v>
      </c>
      <c r="O3" s="331" t="s">
        <v>6</v>
      </c>
      <c r="P3" s="331" t="s">
        <v>7</v>
      </c>
      <c r="Q3" s="331" t="s">
        <v>8</v>
      </c>
      <c r="R3" s="331" t="s">
        <v>9</v>
      </c>
      <c r="S3" s="331" t="s">
        <v>10</v>
      </c>
      <c r="T3" s="331" t="s">
        <v>166</v>
      </c>
      <c r="U3" s="331" t="s">
        <v>192</v>
      </c>
      <c r="V3" s="331" t="s">
        <v>196</v>
      </c>
      <c r="W3" s="331" t="s">
        <v>203</v>
      </c>
      <c r="X3" s="331" t="s">
        <v>216</v>
      </c>
      <c r="Y3" s="290" t="s">
        <v>215</v>
      </c>
      <c r="Z3" s="290" t="s">
        <v>219</v>
      </c>
      <c r="AA3" s="353" t="s">
        <v>231</v>
      </c>
      <c r="AB3" s="358" t="s">
        <v>240</v>
      </c>
      <c r="AC3" s="297" t="s">
        <v>11</v>
      </c>
      <c r="AD3" s="299" t="s">
        <v>12</v>
      </c>
      <c r="AE3" s="301" t="s">
        <v>13</v>
      </c>
      <c r="AF3" s="302"/>
      <c r="AG3" s="314" t="s">
        <v>14</v>
      </c>
      <c r="AH3" s="287" t="s">
        <v>212</v>
      </c>
      <c r="AI3" s="288"/>
      <c r="AJ3" s="289"/>
    </row>
    <row r="4" spans="1:36" ht="40.200000000000003" thickBot="1" x14ac:dyDescent="0.35">
      <c r="A4" s="339" t="s">
        <v>15</v>
      </c>
      <c r="B4" s="340"/>
      <c r="C4" s="324"/>
      <c r="D4" s="326"/>
      <c r="E4" s="328"/>
      <c r="F4" s="223" t="s">
        <v>16</v>
      </c>
      <c r="G4" s="223" t="s">
        <v>17</v>
      </c>
      <c r="H4" s="223" t="s">
        <v>18</v>
      </c>
      <c r="I4" s="223" t="s">
        <v>19</v>
      </c>
      <c r="J4" s="223" t="s">
        <v>20</v>
      </c>
      <c r="K4" s="223" t="s">
        <v>21</v>
      </c>
      <c r="L4" s="223" t="s">
        <v>194</v>
      </c>
      <c r="M4" s="223" t="s">
        <v>22</v>
      </c>
      <c r="N4" s="333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291"/>
      <c r="Z4" s="291"/>
      <c r="AA4" s="354"/>
      <c r="AB4" s="359"/>
      <c r="AC4" s="320"/>
      <c r="AD4" s="352"/>
      <c r="AE4" s="224" t="s">
        <v>23</v>
      </c>
      <c r="AF4" s="224" t="s">
        <v>24</v>
      </c>
      <c r="AG4" s="315"/>
      <c r="AH4" s="225" t="s">
        <v>209</v>
      </c>
      <c r="AI4" s="226" t="s">
        <v>210</v>
      </c>
      <c r="AJ4" s="227" t="s">
        <v>211</v>
      </c>
    </row>
    <row r="5" spans="1:36" x14ac:dyDescent="0.3">
      <c r="A5" s="197" t="s">
        <v>25</v>
      </c>
      <c r="B5" s="24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257"/>
      <c r="AA5" s="257"/>
      <c r="AB5" s="253"/>
      <c r="AC5" s="212"/>
      <c r="AD5" s="7"/>
      <c r="AE5" s="7"/>
      <c r="AF5" s="7"/>
      <c r="AG5" s="213"/>
      <c r="AH5" s="204"/>
      <c r="AI5" s="169"/>
      <c r="AJ5" s="175"/>
    </row>
    <row r="6" spans="1:36" x14ac:dyDescent="0.3">
      <c r="A6" s="273">
        <v>1</v>
      </c>
      <c r="B6" s="9" t="s">
        <v>26</v>
      </c>
      <c r="C6" s="10" t="s">
        <v>27</v>
      </c>
      <c r="D6" s="8">
        <v>252</v>
      </c>
      <c r="E6" s="8">
        <f t="shared" ref="E6:E16" si="0">SUM(F6:K6)</f>
        <v>188</v>
      </c>
      <c r="F6" s="8">
        <v>128</v>
      </c>
      <c r="G6" s="8">
        <v>59</v>
      </c>
      <c r="H6" s="8">
        <v>1</v>
      </c>
      <c r="I6" s="8">
        <v>0</v>
      </c>
      <c r="J6" s="8">
        <v>0</v>
      </c>
      <c r="K6" s="8">
        <v>0</v>
      </c>
      <c r="L6" s="8"/>
      <c r="M6" s="8">
        <f>F6+(G6*2)+(H6*3)+(I6*4)+ (J6*5)+(K6*6)</f>
        <v>249</v>
      </c>
      <c r="N6" s="11">
        <v>250</v>
      </c>
      <c r="O6" s="11">
        <v>250</v>
      </c>
      <c r="P6" s="11">
        <v>250</v>
      </c>
      <c r="Q6" s="11">
        <v>250</v>
      </c>
      <c r="R6" s="11">
        <v>249</v>
      </c>
      <c r="S6" s="11">
        <v>249</v>
      </c>
      <c r="T6" s="11">
        <v>249</v>
      </c>
      <c r="U6" s="11">
        <v>252</v>
      </c>
      <c r="V6" s="11">
        <v>252</v>
      </c>
      <c r="W6" s="11">
        <v>252</v>
      </c>
      <c r="X6" s="11">
        <v>265</v>
      </c>
      <c r="Y6" s="11">
        <v>265</v>
      </c>
      <c r="Z6" s="11">
        <v>265</v>
      </c>
      <c r="AA6" s="11">
        <v>265</v>
      </c>
      <c r="AB6" s="252">
        <v>249</v>
      </c>
      <c r="AC6" s="207">
        <v>30</v>
      </c>
      <c r="AD6" s="8"/>
      <c r="AE6" s="8">
        <v>1</v>
      </c>
      <c r="AF6" s="8"/>
      <c r="AG6" s="208"/>
      <c r="AH6" s="194">
        <v>16</v>
      </c>
      <c r="AI6" s="166"/>
      <c r="AJ6" s="174"/>
    </row>
    <row r="7" spans="1:36" x14ac:dyDescent="0.3">
      <c r="A7" s="273">
        <v>2</v>
      </c>
      <c r="B7" s="12" t="s">
        <v>28</v>
      </c>
      <c r="C7" s="13" t="s">
        <v>29</v>
      </c>
      <c r="D7" s="14">
        <v>110</v>
      </c>
      <c r="E7" s="14">
        <f t="shared" si="0"/>
        <v>77</v>
      </c>
      <c r="F7" s="14">
        <v>31</v>
      </c>
      <c r="G7" s="14">
        <v>46</v>
      </c>
      <c r="H7" s="14">
        <v>0</v>
      </c>
      <c r="I7" s="14">
        <v>0</v>
      </c>
      <c r="J7" s="14">
        <v>0</v>
      </c>
      <c r="K7" s="14">
        <v>0</v>
      </c>
      <c r="L7" s="14"/>
      <c r="M7" s="14">
        <f>F7+(G7*2)+(H7*3)+(I7*4)+ (J7*5)+(K7*6)</f>
        <v>123</v>
      </c>
      <c r="N7" s="15">
        <v>123</v>
      </c>
      <c r="O7" s="16">
        <v>121</v>
      </c>
      <c r="P7" s="15">
        <v>123</v>
      </c>
      <c r="Q7" s="16">
        <v>121</v>
      </c>
      <c r="R7" s="15">
        <v>123</v>
      </c>
      <c r="S7" s="16">
        <v>121</v>
      </c>
      <c r="T7" s="15">
        <v>123</v>
      </c>
      <c r="U7" s="15">
        <v>123</v>
      </c>
      <c r="V7" s="15">
        <v>123</v>
      </c>
      <c r="W7" s="15">
        <v>123</v>
      </c>
      <c r="X7" s="15">
        <v>123</v>
      </c>
      <c r="Y7" s="15">
        <v>123</v>
      </c>
      <c r="Z7" s="15">
        <v>123</v>
      </c>
      <c r="AA7" s="15">
        <v>123</v>
      </c>
      <c r="AB7" s="251">
        <v>123</v>
      </c>
      <c r="AC7" s="209">
        <v>0</v>
      </c>
      <c r="AD7" s="14"/>
      <c r="AE7" s="14"/>
      <c r="AF7" s="14"/>
      <c r="AG7" s="210"/>
      <c r="AH7" s="202"/>
      <c r="AI7" s="192"/>
      <c r="AJ7" s="195"/>
    </row>
    <row r="8" spans="1:36" x14ac:dyDescent="0.3">
      <c r="A8" s="273">
        <v>3</v>
      </c>
      <c r="B8" s="12" t="s">
        <v>30</v>
      </c>
      <c r="C8" s="13" t="s">
        <v>29</v>
      </c>
      <c r="D8" s="14">
        <v>150</v>
      </c>
      <c r="E8" s="14">
        <f>SUM(F8:L8)</f>
        <v>77</v>
      </c>
      <c r="F8" s="14">
        <v>13</v>
      </c>
      <c r="G8" s="14">
        <v>42</v>
      </c>
      <c r="H8" s="14">
        <v>21</v>
      </c>
      <c r="I8" s="14">
        <v>0</v>
      </c>
      <c r="J8" s="14">
        <v>0</v>
      </c>
      <c r="K8" s="14">
        <v>0</v>
      </c>
      <c r="L8" s="14">
        <v>1</v>
      </c>
      <c r="M8" s="14">
        <f>F8+(G8*2)+(H8*3)+(I8*4)+(J8*5)+(K8*6)+(L8*5)</f>
        <v>165</v>
      </c>
      <c r="N8" s="15">
        <v>165</v>
      </c>
      <c r="O8" s="15">
        <v>165</v>
      </c>
      <c r="P8" s="15">
        <v>165</v>
      </c>
      <c r="Q8" s="15">
        <v>165</v>
      </c>
      <c r="R8" s="15">
        <v>165</v>
      </c>
      <c r="S8" s="15">
        <v>165</v>
      </c>
      <c r="T8" s="15">
        <v>165</v>
      </c>
      <c r="U8" s="15">
        <v>165</v>
      </c>
      <c r="V8" s="15">
        <v>165</v>
      </c>
      <c r="W8" s="15">
        <v>165</v>
      </c>
      <c r="X8" s="15">
        <v>165</v>
      </c>
      <c r="Y8" s="15">
        <v>165</v>
      </c>
      <c r="Z8" s="15">
        <v>165</v>
      </c>
      <c r="AA8" s="15">
        <v>165</v>
      </c>
      <c r="AB8" s="251">
        <v>165</v>
      </c>
      <c r="AC8" s="209">
        <v>0</v>
      </c>
      <c r="AD8" s="14">
        <v>10</v>
      </c>
      <c r="AE8" s="14"/>
      <c r="AF8" s="14"/>
      <c r="AG8" s="210"/>
      <c r="AH8" s="202"/>
      <c r="AI8" s="192"/>
      <c r="AJ8" s="195"/>
    </row>
    <row r="9" spans="1:36" x14ac:dyDescent="0.3">
      <c r="A9" s="273">
        <v>4</v>
      </c>
      <c r="B9" s="9" t="s">
        <v>31</v>
      </c>
      <c r="C9" s="10" t="s">
        <v>27</v>
      </c>
      <c r="D9" s="8">
        <v>160</v>
      </c>
      <c r="E9" s="8">
        <f t="shared" si="0"/>
        <v>106</v>
      </c>
      <c r="F9" s="8">
        <v>39</v>
      </c>
      <c r="G9" s="8">
        <v>65</v>
      </c>
      <c r="H9" s="8">
        <v>0</v>
      </c>
      <c r="I9" s="8">
        <v>2</v>
      </c>
      <c r="J9" s="8">
        <v>0</v>
      </c>
      <c r="K9" s="8">
        <v>0</v>
      </c>
      <c r="L9" s="8"/>
      <c r="M9" s="8">
        <f>F9+(G9*2)+(H9*3)+(I9*4)+(J9*5)+(K9*6)</f>
        <v>177</v>
      </c>
      <c r="N9" s="11">
        <v>160</v>
      </c>
      <c r="O9" s="11">
        <v>160</v>
      </c>
      <c r="P9" s="11">
        <v>160</v>
      </c>
      <c r="Q9" s="11">
        <v>160</v>
      </c>
      <c r="R9" s="11">
        <v>164</v>
      </c>
      <c r="S9" s="11">
        <v>164</v>
      </c>
      <c r="T9" s="11">
        <v>164</v>
      </c>
      <c r="U9" s="11">
        <v>164</v>
      </c>
      <c r="V9" s="11">
        <v>164</v>
      </c>
      <c r="W9" s="11">
        <v>164</v>
      </c>
      <c r="X9" s="11">
        <v>177</v>
      </c>
      <c r="Y9" s="11">
        <v>177</v>
      </c>
      <c r="Z9" s="11">
        <v>177</v>
      </c>
      <c r="AA9" s="11">
        <v>177</v>
      </c>
      <c r="AB9" s="252">
        <v>177</v>
      </c>
      <c r="AC9" s="207">
        <v>12</v>
      </c>
      <c r="AD9" s="8"/>
      <c r="AE9" s="8">
        <v>1</v>
      </c>
      <c r="AF9" s="8"/>
      <c r="AG9" s="208"/>
      <c r="AH9" s="194">
        <v>13</v>
      </c>
      <c r="AI9" s="166"/>
      <c r="AJ9" s="174"/>
    </row>
    <row r="10" spans="1:36" x14ac:dyDescent="0.3">
      <c r="A10" s="273">
        <v>5</v>
      </c>
      <c r="B10" s="9" t="s">
        <v>32</v>
      </c>
      <c r="C10" s="10" t="s">
        <v>27</v>
      </c>
      <c r="D10" s="8">
        <v>167</v>
      </c>
      <c r="E10" s="8">
        <f>SUM(F10:L10)</f>
        <v>105</v>
      </c>
      <c r="F10" s="8">
        <v>54</v>
      </c>
      <c r="G10" s="8">
        <v>35</v>
      </c>
      <c r="H10" s="8">
        <v>11</v>
      </c>
      <c r="I10" s="8">
        <v>4</v>
      </c>
      <c r="J10" s="8">
        <v>0</v>
      </c>
      <c r="K10" s="8">
        <v>0</v>
      </c>
      <c r="L10" s="8">
        <v>1</v>
      </c>
      <c r="M10" s="8">
        <f>F10+(G10*2)+(H10*3)+(I10*4)+(J10*5)+(K10*6)+(L10*4)</f>
        <v>177</v>
      </c>
      <c r="N10" s="11">
        <v>167</v>
      </c>
      <c r="O10" s="11">
        <v>167</v>
      </c>
      <c r="P10" s="11">
        <v>167</v>
      </c>
      <c r="Q10" s="11">
        <v>167</v>
      </c>
      <c r="R10" s="11">
        <v>167</v>
      </c>
      <c r="S10" s="11">
        <v>167</v>
      </c>
      <c r="T10" s="11">
        <v>167</v>
      </c>
      <c r="U10" s="11">
        <v>167</v>
      </c>
      <c r="V10" s="11">
        <v>167</v>
      </c>
      <c r="W10" s="11">
        <v>167</v>
      </c>
      <c r="X10" s="11">
        <v>177</v>
      </c>
      <c r="Y10" s="11">
        <v>177</v>
      </c>
      <c r="Z10" s="11">
        <v>177</v>
      </c>
      <c r="AA10" s="11">
        <v>177</v>
      </c>
      <c r="AB10" s="252">
        <v>177</v>
      </c>
      <c r="AC10" s="207">
        <v>8</v>
      </c>
      <c r="AD10" s="8"/>
      <c r="AE10" s="8">
        <v>1</v>
      </c>
      <c r="AF10" s="8"/>
      <c r="AG10" s="208"/>
      <c r="AH10" s="194">
        <v>10</v>
      </c>
      <c r="AI10" s="166"/>
      <c r="AJ10" s="174"/>
    </row>
    <row r="11" spans="1:36" x14ac:dyDescent="0.3">
      <c r="A11" s="273">
        <v>6</v>
      </c>
      <c r="B11" s="9" t="s">
        <v>33</v>
      </c>
      <c r="C11" s="10" t="s">
        <v>27</v>
      </c>
      <c r="D11" s="8">
        <v>214</v>
      </c>
      <c r="E11" s="8">
        <f>SUM(F11:L11)</f>
        <v>174</v>
      </c>
      <c r="F11" s="8">
        <v>88</v>
      </c>
      <c r="G11" s="8">
        <v>85</v>
      </c>
      <c r="H11" s="8"/>
      <c r="I11" s="8"/>
      <c r="J11" s="8">
        <v>0</v>
      </c>
      <c r="K11" s="8">
        <v>0</v>
      </c>
      <c r="L11" s="8">
        <v>1</v>
      </c>
      <c r="M11" s="8">
        <f>F11+(G11*2)+(H11*3)+(I11*4)+(J11*5)+(K11*6)+(1*1)</f>
        <v>259</v>
      </c>
      <c r="N11" s="11">
        <v>206</v>
      </c>
      <c r="O11" s="11">
        <v>206</v>
      </c>
      <c r="P11" s="11">
        <v>206</v>
      </c>
      <c r="Q11" s="11">
        <v>206</v>
      </c>
      <c r="R11" s="11">
        <v>214</v>
      </c>
      <c r="S11" s="11">
        <v>214</v>
      </c>
      <c r="T11" s="11">
        <v>214</v>
      </c>
      <c r="U11" s="11">
        <v>214</v>
      </c>
      <c r="V11" s="11">
        <v>214</v>
      </c>
      <c r="W11" s="11">
        <v>214</v>
      </c>
      <c r="X11" s="11">
        <v>214</v>
      </c>
      <c r="Y11" s="11">
        <v>214</v>
      </c>
      <c r="Z11" s="11">
        <v>214</v>
      </c>
      <c r="AA11" s="11">
        <v>259</v>
      </c>
      <c r="AB11" s="252">
        <v>259</v>
      </c>
      <c r="AC11" s="207">
        <v>3</v>
      </c>
      <c r="AD11" s="8"/>
      <c r="AE11" s="8">
        <v>1</v>
      </c>
      <c r="AF11" s="8"/>
      <c r="AG11" s="208"/>
      <c r="AH11" s="194"/>
      <c r="AI11" s="166"/>
      <c r="AJ11" s="174"/>
    </row>
    <row r="12" spans="1:36" x14ac:dyDescent="0.3">
      <c r="A12" s="273">
        <v>7</v>
      </c>
      <c r="B12" s="12" t="s">
        <v>34</v>
      </c>
      <c r="C12" s="13" t="s">
        <v>29</v>
      </c>
      <c r="D12" s="14">
        <v>124</v>
      </c>
      <c r="E12" s="14">
        <f t="shared" si="0"/>
        <v>130</v>
      </c>
      <c r="F12" s="14">
        <v>61</v>
      </c>
      <c r="G12" s="14">
        <v>62</v>
      </c>
      <c r="H12" s="14">
        <v>7</v>
      </c>
      <c r="I12" s="14">
        <v>0</v>
      </c>
      <c r="J12" s="14">
        <v>0</v>
      </c>
      <c r="K12" s="14">
        <v>0</v>
      </c>
      <c r="L12" s="14"/>
      <c r="M12" s="14">
        <f t="shared" ref="M12:M16" si="1">F12+(G12*2)+(H12*3)+(I12*4)+(J12*5)+(K12*6)</f>
        <v>206</v>
      </c>
      <c r="N12" s="15">
        <v>136</v>
      </c>
      <c r="O12" s="15">
        <v>136</v>
      </c>
      <c r="P12" s="15">
        <v>136</v>
      </c>
      <c r="Q12" s="15">
        <v>136</v>
      </c>
      <c r="R12" s="15">
        <v>136</v>
      </c>
      <c r="S12" s="15">
        <v>136</v>
      </c>
      <c r="T12" s="15">
        <v>136</v>
      </c>
      <c r="U12" s="15">
        <v>136</v>
      </c>
      <c r="V12" s="15">
        <v>136</v>
      </c>
      <c r="W12" s="15">
        <v>206</v>
      </c>
      <c r="X12" s="15">
        <v>206</v>
      </c>
      <c r="Y12" s="15">
        <v>206</v>
      </c>
      <c r="Z12" s="15">
        <v>206</v>
      </c>
      <c r="AA12" s="15">
        <v>206</v>
      </c>
      <c r="AB12" s="251">
        <v>206</v>
      </c>
      <c r="AC12" s="209">
        <v>0</v>
      </c>
      <c r="AD12" s="14">
        <v>16</v>
      </c>
      <c r="AE12" s="14"/>
      <c r="AF12" s="14">
        <v>0</v>
      </c>
      <c r="AG12" s="210">
        <v>0</v>
      </c>
      <c r="AH12" s="202"/>
      <c r="AI12" s="192"/>
      <c r="AJ12" s="195"/>
    </row>
    <row r="13" spans="1:36" x14ac:dyDescent="0.3">
      <c r="A13" s="273">
        <v>8</v>
      </c>
      <c r="B13" s="9" t="s">
        <v>35</v>
      </c>
      <c r="C13" s="10" t="s">
        <v>27</v>
      </c>
      <c r="D13" s="8">
        <v>224</v>
      </c>
      <c r="E13" s="8">
        <f t="shared" si="0"/>
        <v>126</v>
      </c>
      <c r="F13" s="8">
        <v>40</v>
      </c>
      <c r="G13" s="8">
        <v>74</v>
      </c>
      <c r="H13" s="8">
        <v>12</v>
      </c>
      <c r="I13" s="8">
        <v>0</v>
      </c>
      <c r="J13" s="8">
        <v>0</v>
      </c>
      <c r="K13" s="8">
        <v>0</v>
      </c>
      <c r="L13" s="8"/>
      <c r="M13" s="8">
        <f t="shared" si="1"/>
        <v>224</v>
      </c>
      <c r="N13" s="11">
        <v>224</v>
      </c>
      <c r="O13" s="11">
        <v>224</v>
      </c>
      <c r="P13" s="11">
        <v>224</v>
      </c>
      <c r="Q13" s="11">
        <v>224</v>
      </c>
      <c r="R13" s="11">
        <v>224</v>
      </c>
      <c r="S13" s="11">
        <v>224</v>
      </c>
      <c r="T13" s="11">
        <v>224</v>
      </c>
      <c r="U13" s="11">
        <v>224</v>
      </c>
      <c r="V13" s="11">
        <v>224</v>
      </c>
      <c r="W13" s="11">
        <v>224</v>
      </c>
      <c r="X13" s="11">
        <v>224</v>
      </c>
      <c r="Y13" s="11">
        <v>224</v>
      </c>
      <c r="Z13" s="11">
        <v>224</v>
      </c>
      <c r="AA13" s="11">
        <v>224</v>
      </c>
      <c r="AB13" s="252">
        <v>224</v>
      </c>
      <c r="AC13" s="207">
        <v>5</v>
      </c>
      <c r="AD13" s="8"/>
      <c r="AE13" s="8"/>
      <c r="AF13" s="8"/>
      <c r="AG13" s="208"/>
      <c r="AH13" s="194"/>
      <c r="AI13" s="166"/>
      <c r="AJ13" s="174"/>
    </row>
    <row r="14" spans="1:36" x14ac:dyDescent="0.3">
      <c r="A14" s="274">
        <v>9</v>
      </c>
      <c r="B14" s="17" t="s">
        <v>222</v>
      </c>
      <c r="C14" s="18" t="s">
        <v>29</v>
      </c>
      <c r="D14" s="14">
        <v>119</v>
      </c>
      <c r="E14" s="14">
        <f t="shared" si="0"/>
        <v>94</v>
      </c>
      <c r="F14" s="14">
        <v>57</v>
      </c>
      <c r="G14" s="14">
        <v>37</v>
      </c>
      <c r="H14" s="14">
        <v>0</v>
      </c>
      <c r="I14" s="14">
        <v>0</v>
      </c>
      <c r="J14" s="14">
        <v>0</v>
      </c>
      <c r="K14" s="14">
        <v>0</v>
      </c>
      <c r="L14" s="14"/>
      <c r="M14" s="14">
        <f t="shared" si="1"/>
        <v>131</v>
      </c>
      <c r="N14" s="15">
        <v>131</v>
      </c>
      <c r="O14" s="15">
        <v>131</v>
      </c>
      <c r="P14" s="15">
        <v>131</v>
      </c>
      <c r="Q14" s="15">
        <v>131</v>
      </c>
      <c r="R14" s="15">
        <v>131</v>
      </c>
      <c r="S14" s="15">
        <v>131</v>
      </c>
      <c r="T14" s="15">
        <v>131</v>
      </c>
      <c r="U14" s="15">
        <v>131</v>
      </c>
      <c r="V14" s="15">
        <v>131</v>
      </c>
      <c r="W14" s="15">
        <v>131</v>
      </c>
      <c r="X14" s="15">
        <v>131</v>
      </c>
      <c r="Y14" s="15">
        <v>131</v>
      </c>
      <c r="Z14" s="15">
        <v>131</v>
      </c>
      <c r="AA14" s="15">
        <v>131</v>
      </c>
      <c r="AB14" s="251">
        <v>131</v>
      </c>
      <c r="AC14" s="209">
        <v>5</v>
      </c>
      <c r="AD14" s="14"/>
      <c r="AE14" s="14">
        <v>1</v>
      </c>
      <c r="AF14" s="14"/>
      <c r="AG14" s="210"/>
      <c r="AH14" s="202"/>
      <c r="AI14" s="192"/>
      <c r="AJ14" s="195"/>
    </row>
    <row r="15" spans="1:36" x14ac:dyDescent="0.3">
      <c r="A15" s="274">
        <v>10</v>
      </c>
      <c r="B15" s="17" t="s">
        <v>202</v>
      </c>
      <c r="C15" s="18" t="s">
        <v>29</v>
      </c>
      <c r="D15" s="14">
        <v>154</v>
      </c>
      <c r="E15" s="14">
        <f t="shared" si="0"/>
        <v>105</v>
      </c>
      <c r="F15" s="14">
        <v>53</v>
      </c>
      <c r="G15" s="14">
        <v>40</v>
      </c>
      <c r="H15" s="14">
        <v>12</v>
      </c>
      <c r="I15" s="14">
        <v>0</v>
      </c>
      <c r="J15" s="14">
        <v>0</v>
      </c>
      <c r="K15" s="14">
        <v>0</v>
      </c>
      <c r="L15" s="14"/>
      <c r="M15" s="14">
        <f t="shared" si="1"/>
        <v>169</v>
      </c>
      <c r="N15" s="15">
        <v>169</v>
      </c>
      <c r="O15" s="15">
        <v>169</v>
      </c>
      <c r="P15" s="15">
        <v>169</v>
      </c>
      <c r="Q15" s="15">
        <v>169</v>
      </c>
      <c r="R15" s="15">
        <v>169</v>
      </c>
      <c r="S15" s="15">
        <v>169</v>
      </c>
      <c r="T15" s="15">
        <v>169</v>
      </c>
      <c r="U15" s="15">
        <v>169</v>
      </c>
      <c r="V15" s="15">
        <v>169</v>
      </c>
      <c r="W15" s="15">
        <v>169</v>
      </c>
      <c r="X15" s="15">
        <v>169</v>
      </c>
      <c r="Y15" s="15">
        <v>169</v>
      </c>
      <c r="Z15" s="15">
        <v>169</v>
      </c>
      <c r="AA15" s="15">
        <v>169</v>
      </c>
      <c r="AB15" s="251">
        <v>169</v>
      </c>
      <c r="AC15" s="209">
        <v>0</v>
      </c>
      <c r="AD15" s="14"/>
      <c r="AE15" s="14"/>
      <c r="AF15" s="14"/>
      <c r="AG15" s="210"/>
      <c r="AH15" s="202"/>
      <c r="AI15" s="192"/>
      <c r="AJ15" s="195"/>
    </row>
    <row r="16" spans="1:36" x14ac:dyDescent="0.3">
      <c r="A16" s="274">
        <v>11</v>
      </c>
      <c r="B16" s="17" t="s">
        <v>36</v>
      </c>
      <c r="C16" s="18" t="s">
        <v>29</v>
      </c>
      <c r="D16" s="14">
        <v>60</v>
      </c>
      <c r="E16" s="14">
        <f t="shared" si="0"/>
        <v>45</v>
      </c>
      <c r="F16" s="14">
        <v>27</v>
      </c>
      <c r="G16" s="14">
        <v>18</v>
      </c>
      <c r="H16" s="14">
        <v>0</v>
      </c>
      <c r="I16" s="14">
        <v>0</v>
      </c>
      <c r="J16" s="14">
        <v>0</v>
      </c>
      <c r="K16" s="14">
        <v>0</v>
      </c>
      <c r="L16" s="14"/>
      <c r="M16" s="14">
        <f t="shared" si="1"/>
        <v>63</v>
      </c>
      <c r="N16" s="15">
        <v>63</v>
      </c>
      <c r="O16" s="15">
        <v>63</v>
      </c>
      <c r="P16" s="15">
        <v>63</v>
      </c>
      <c r="Q16" s="15">
        <v>63</v>
      </c>
      <c r="R16" s="15">
        <v>63</v>
      </c>
      <c r="S16" s="15">
        <v>63</v>
      </c>
      <c r="T16" s="15">
        <v>63</v>
      </c>
      <c r="U16" s="15">
        <v>63</v>
      </c>
      <c r="V16" s="15">
        <v>63</v>
      </c>
      <c r="W16" s="15">
        <v>63</v>
      </c>
      <c r="X16" s="15">
        <v>63</v>
      </c>
      <c r="Y16" s="15">
        <v>63</v>
      </c>
      <c r="Z16" s="15">
        <v>63</v>
      </c>
      <c r="AA16" s="15">
        <v>63</v>
      </c>
      <c r="AB16" s="251">
        <v>63</v>
      </c>
      <c r="AC16" s="209">
        <v>0</v>
      </c>
      <c r="AD16" s="14"/>
      <c r="AE16" s="14">
        <v>1</v>
      </c>
      <c r="AF16" s="14">
        <v>0</v>
      </c>
      <c r="AG16" s="210"/>
      <c r="AH16" s="202"/>
      <c r="AI16" s="192"/>
      <c r="AJ16" s="195"/>
    </row>
    <row r="17" spans="1:36" x14ac:dyDescent="0.3">
      <c r="A17" s="275"/>
      <c r="B17" s="19" t="s">
        <v>37</v>
      </c>
      <c r="C17" s="20"/>
      <c r="D17" s="21">
        <f>SUM(D6:D16)</f>
        <v>1734</v>
      </c>
      <c r="E17" s="21">
        <f>SUM(E6:E16)</f>
        <v>1227</v>
      </c>
      <c r="F17" s="21">
        <f t="shared" ref="F17:L17" si="2">SUM(F6:F16)</f>
        <v>591</v>
      </c>
      <c r="G17" s="21">
        <f t="shared" si="2"/>
        <v>563</v>
      </c>
      <c r="H17" s="21">
        <f t="shared" si="2"/>
        <v>64</v>
      </c>
      <c r="I17" s="21">
        <f t="shared" si="2"/>
        <v>6</v>
      </c>
      <c r="J17" s="21">
        <f t="shared" si="2"/>
        <v>0</v>
      </c>
      <c r="K17" s="21">
        <f t="shared" si="2"/>
        <v>0</v>
      </c>
      <c r="L17" s="21">
        <f t="shared" si="2"/>
        <v>3</v>
      </c>
      <c r="M17" s="21">
        <f>SUM(M6:M16)</f>
        <v>1943</v>
      </c>
      <c r="N17" s="22">
        <f t="shared" ref="N17:AD17" si="3">SUM(N6:N16)</f>
        <v>1794</v>
      </c>
      <c r="O17" s="22">
        <f t="shared" si="3"/>
        <v>1792</v>
      </c>
      <c r="P17" s="22">
        <f t="shared" si="3"/>
        <v>1794</v>
      </c>
      <c r="Q17" s="22">
        <f t="shared" si="3"/>
        <v>1792</v>
      </c>
      <c r="R17" s="22">
        <f t="shared" si="3"/>
        <v>1805</v>
      </c>
      <c r="S17" s="22">
        <f t="shared" si="3"/>
        <v>1803</v>
      </c>
      <c r="T17" s="22">
        <f t="shared" ref="T17:AB17" si="4">SUM(T6:T16)</f>
        <v>1805</v>
      </c>
      <c r="U17" s="22">
        <f t="shared" si="4"/>
        <v>1808</v>
      </c>
      <c r="V17" s="22">
        <f t="shared" si="4"/>
        <v>1808</v>
      </c>
      <c r="W17" s="22">
        <f t="shared" si="4"/>
        <v>1878</v>
      </c>
      <c r="X17" s="22">
        <f t="shared" si="4"/>
        <v>1914</v>
      </c>
      <c r="Y17" s="22">
        <f t="shared" si="4"/>
        <v>1914</v>
      </c>
      <c r="Z17" s="22">
        <f t="shared" si="4"/>
        <v>1914</v>
      </c>
      <c r="AA17" s="22">
        <f t="shared" si="4"/>
        <v>1959</v>
      </c>
      <c r="AB17" s="22">
        <f t="shared" si="4"/>
        <v>1943</v>
      </c>
      <c r="AC17" s="211">
        <f t="shared" si="3"/>
        <v>63</v>
      </c>
      <c r="AD17" s="23">
        <f t="shared" si="3"/>
        <v>26</v>
      </c>
      <c r="AE17" s="23">
        <f>SUM(AE6:AE16)</f>
        <v>6</v>
      </c>
      <c r="AF17" s="23">
        <f t="shared" ref="AF17:AJ17" si="5">SUM(AF6:AF16)</f>
        <v>0</v>
      </c>
      <c r="AG17" s="196">
        <f t="shared" si="5"/>
        <v>0</v>
      </c>
      <c r="AH17" s="203">
        <f>SUM(AH6:AH16)</f>
        <v>39</v>
      </c>
      <c r="AI17" s="23">
        <f t="shared" si="5"/>
        <v>0</v>
      </c>
      <c r="AJ17" s="196">
        <f t="shared" si="5"/>
        <v>0</v>
      </c>
    </row>
    <row r="18" spans="1:36" x14ac:dyDescent="0.3">
      <c r="A18" s="197" t="s">
        <v>38</v>
      </c>
      <c r="B18" s="24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65"/>
      <c r="AB18" s="256"/>
      <c r="AC18" s="212"/>
      <c r="AD18" s="7"/>
      <c r="AE18" s="7"/>
      <c r="AF18" s="7"/>
      <c r="AG18" s="213"/>
      <c r="AH18" s="204"/>
      <c r="AI18" s="169"/>
      <c r="AJ18" s="175"/>
    </row>
    <row r="19" spans="1:36" x14ac:dyDescent="0.3">
      <c r="A19" s="276">
        <v>12</v>
      </c>
      <c r="B19" s="26" t="s">
        <v>39</v>
      </c>
      <c r="C19" s="27" t="s">
        <v>29</v>
      </c>
      <c r="D19" s="14">
        <v>164</v>
      </c>
      <c r="E19" s="14">
        <f t="shared" ref="E19:E28" si="6">SUM(F19:K19)</f>
        <v>109</v>
      </c>
      <c r="F19" s="14">
        <v>54</v>
      </c>
      <c r="G19" s="14">
        <v>55</v>
      </c>
      <c r="H19" s="14">
        <v>0</v>
      </c>
      <c r="I19" s="14">
        <v>0</v>
      </c>
      <c r="J19" s="14">
        <v>0</v>
      </c>
      <c r="K19" s="14">
        <v>0</v>
      </c>
      <c r="L19" s="14"/>
      <c r="M19" s="14">
        <f>F19+(G19*2)+(H19*3)+(I19*4)+(J19*5)+(K19*6)</f>
        <v>164</v>
      </c>
      <c r="N19" s="15">
        <v>164</v>
      </c>
      <c r="O19" s="15">
        <v>164</v>
      </c>
      <c r="P19" s="15">
        <v>164</v>
      </c>
      <c r="Q19" s="15">
        <v>164</v>
      </c>
      <c r="R19" s="15">
        <v>164</v>
      </c>
      <c r="S19" s="15">
        <v>164</v>
      </c>
      <c r="T19" s="15">
        <v>164</v>
      </c>
      <c r="U19" s="15">
        <v>164</v>
      </c>
      <c r="V19" s="15">
        <v>164</v>
      </c>
      <c r="W19" s="15">
        <v>164</v>
      </c>
      <c r="X19" s="15">
        <v>164</v>
      </c>
      <c r="Y19" s="15">
        <v>164</v>
      </c>
      <c r="Z19" s="15">
        <v>164</v>
      </c>
      <c r="AA19" s="15">
        <v>164</v>
      </c>
      <c r="AB19" s="251">
        <v>164</v>
      </c>
      <c r="AC19" s="209">
        <v>20</v>
      </c>
      <c r="AD19" s="14">
        <v>18</v>
      </c>
      <c r="AE19" s="14"/>
      <c r="AF19" s="14">
        <v>1</v>
      </c>
      <c r="AG19" s="210"/>
      <c r="AH19" s="233"/>
      <c r="AI19" s="234"/>
      <c r="AJ19" s="230"/>
    </row>
    <row r="20" spans="1:36" x14ac:dyDescent="0.3">
      <c r="A20" s="276">
        <v>13</v>
      </c>
      <c r="B20" s="9" t="s">
        <v>40</v>
      </c>
      <c r="C20" s="10" t="s">
        <v>27</v>
      </c>
      <c r="D20" s="8">
        <v>215</v>
      </c>
      <c r="E20" s="8">
        <f t="shared" si="6"/>
        <v>104</v>
      </c>
      <c r="F20" s="8">
        <v>33</v>
      </c>
      <c r="G20" s="8">
        <v>52</v>
      </c>
      <c r="H20" s="8">
        <v>2</v>
      </c>
      <c r="I20" s="8">
        <v>17</v>
      </c>
      <c r="J20" s="8">
        <v>0</v>
      </c>
      <c r="K20" s="8">
        <v>0</v>
      </c>
      <c r="L20" s="8"/>
      <c r="M20" s="8">
        <f>F20+(G20*2)+(H20*3)+(I20*4)+(J20*5)+(K20*6)</f>
        <v>211</v>
      </c>
      <c r="N20" s="11">
        <v>205</v>
      </c>
      <c r="O20" s="11">
        <v>205</v>
      </c>
      <c r="P20" s="11">
        <v>205</v>
      </c>
      <c r="Q20" s="11">
        <v>205</v>
      </c>
      <c r="R20" s="11">
        <v>205</v>
      </c>
      <c r="S20" s="11">
        <v>205</v>
      </c>
      <c r="T20" s="11">
        <v>205</v>
      </c>
      <c r="U20" s="11">
        <v>205</v>
      </c>
      <c r="V20" s="11">
        <v>205</v>
      </c>
      <c r="W20" s="11">
        <v>205</v>
      </c>
      <c r="X20" s="11">
        <v>205</v>
      </c>
      <c r="Y20" s="11">
        <v>211</v>
      </c>
      <c r="Z20" s="11">
        <v>211</v>
      </c>
      <c r="AA20" s="11">
        <v>211</v>
      </c>
      <c r="AB20" s="252">
        <v>211</v>
      </c>
      <c r="AC20" s="207">
        <v>12</v>
      </c>
      <c r="AD20" s="8"/>
      <c r="AE20" s="8"/>
      <c r="AF20" s="8"/>
      <c r="AG20" s="8"/>
      <c r="AH20" s="165">
        <v>6</v>
      </c>
      <c r="AI20" s="166"/>
      <c r="AJ20" s="174"/>
    </row>
    <row r="21" spans="1:36" ht="19.2" customHeight="1" x14ac:dyDescent="0.3">
      <c r="A21" s="276">
        <v>14</v>
      </c>
      <c r="B21" s="9" t="s">
        <v>41</v>
      </c>
      <c r="C21" s="10" t="s">
        <v>27</v>
      </c>
      <c r="D21" s="8">
        <v>203</v>
      </c>
      <c r="E21" s="8">
        <f t="shared" si="6"/>
        <v>131</v>
      </c>
      <c r="F21" s="8">
        <v>83</v>
      </c>
      <c r="G21" s="8">
        <v>48</v>
      </c>
      <c r="H21" s="8">
        <v>0</v>
      </c>
      <c r="I21" s="8">
        <v>0</v>
      </c>
      <c r="J21" s="8">
        <v>0</v>
      </c>
      <c r="K21" s="8">
        <v>0</v>
      </c>
      <c r="L21" s="8"/>
      <c r="M21" s="8">
        <f>F21+(G21*2)+(H21*3)+(I21*4)+(J21*5)+(K21*6)</f>
        <v>179</v>
      </c>
      <c r="N21" s="11">
        <v>179</v>
      </c>
      <c r="O21" s="11">
        <v>179</v>
      </c>
      <c r="P21" s="11">
        <v>179</v>
      </c>
      <c r="Q21" s="11">
        <v>179</v>
      </c>
      <c r="R21" s="11">
        <v>179</v>
      </c>
      <c r="S21" s="11">
        <v>179</v>
      </c>
      <c r="T21" s="11">
        <v>179</v>
      </c>
      <c r="U21" s="11">
        <v>179</v>
      </c>
      <c r="V21" s="11">
        <v>179</v>
      </c>
      <c r="W21" s="11">
        <v>179</v>
      </c>
      <c r="X21" s="11">
        <v>179</v>
      </c>
      <c r="Y21" s="11">
        <v>179</v>
      </c>
      <c r="Z21" s="11">
        <v>179</v>
      </c>
      <c r="AA21" s="11">
        <v>179</v>
      </c>
      <c r="AB21" s="252">
        <v>179</v>
      </c>
      <c r="AC21" s="207">
        <v>30</v>
      </c>
      <c r="AD21" s="8">
        <v>30</v>
      </c>
      <c r="AE21" s="8">
        <v>1</v>
      </c>
      <c r="AF21" s="8"/>
      <c r="AG21" s="8"/>
      <c r="AH21" s="165"/>
      <c r="AI21" s="166"/>
      <c r="AJ21" s="174"/>
    </row>
    <row r="22" spans="1:36" x14ac:dyDescent="0.3">
      <c r="A22" s="276"/>
      <c r="B22" s="9" t="s">
        <v>42</v>
      </c>
      <c r="C22" s="10" t="s">
        <v>27</v>
      </c>
      <c r="D22" s="8">
        <v>150</v>
      </c>
      <c r="E22" s="8">
        <f t="shared" si="6"/>
        <v>87</v>
      </c>
      <c r="F22" s="8">
        <v>30</v>
      </c>
      <c r="G22" s="8">
        <v>57</v>
      </c>
      <c r="H22" s="8"/>
      <c r="I22" s="8">
        <v>0</v>
      </c>
      <c r="J22" s="8"/>
      <c r="K22" s="8"/>
      <c r="L22" s="8"/>
      <c r="M22" s="8">
        <f>F22+(G22*2)+(H22*3)+(I22*4)+(J15*5)+(K15*6)</f>
        <v>144</v>
      </c>
      <c r="N22" s="11">
        <v>150</v>
      </c>
      <c r="O22" s="11">
        <v>150</v>
      </c>
      <c r="P22" s="11">
        <v>150</v>
      </c>
      <c r="Q22" s="11">
        <v>150</v>
      </c>
      <c r="R22" s="11">
        <v>150</v>
      </c>
      <c r="S22" s="11">
        <v>150</v>
      </c>
      <c r="T22" s="11">
        <v>150</v>
      </c>
      <c r="U22" s="11">
        <v>150</v>
      </c>
      <c r="V22" s="11">
        <v>150</v>
      </c>
      <c r="W22" s="11">
        <v>150</v>
      </c>
      <c r="X22" s="11">
        <v>150</v>
      </c>
      <c r="Y22" s="11">
        <v>150</v>
      </c>
      <c r="Z22" s="11">
        <v>144</v>
      </c>
      <c r="AA22" s="11">
        <v>144</v>
      </c>
      <c r="AB22" s="252">
        <v>144</v>
      </c>
      <c r="AC22" s="207">
        <v>15</v>
      </c>
      <c r="AD22" s="8"/>
      <c r="AE22" s="8"/>
      <c r="AF22" s="8"/>
      <c r="AG22" s="8"/>
      <c r="AH22" s="165"/>
      <c r="AI22" s="166"/>
      <c r="AJ22" s="174"/>
    </row>
    <row r="23" spans="1:36" x14ac:dyDescent="0.3">
      <c r="A23" s="276">
        <v>15</v>
      </c>
      <c r="B23" s="9" t="s">
        <v>43</v>
      </c>
      <c r="C23" s="10" t="s">
        <v>27</v>
      </c>
      <c r="D23" s="8">
        <v>160</v>
      </c>
      <c r="E23" s="8">
        <f>SUM(F23:L23)</f>
        <v>123</v>
      </c>
      <c r="F23" s="8">
        <v>85</v>
      </c>
      <c r="G23" s="8">
        <v>37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f>F23+(G23*2)+(H23*3)+(I23*4)+(J23*5)+(K23*6)+(L23*3)</f>
        <v>162</v>
      </c>
      <c r="N23" s="11">
        <v>160</v>
      </c>
      <c r="O23" s="11">
        <v>160</v>
      </c>
      <c r="P23" s="11">
        <v>160</v>
      </c>
      <c r="Q23" s="11">
        <v>160</v>
      </c>
      <c r="R23" s="11">
        <v>160</v>
      </c>
      <c r="S23" s="11">
        <v>160</v>
      </c>
      <c r="T23" s="11">
        <v>160</v>
      </c>
      <c r="U23" s="11">
        <v>165</v>
      </c>
      <c r="V23" s="11">
        <v>164</v>
      </c>
      <c r="W23" s="11">
        <v>164</v>
      </c>
      <c r="X23" s="11">
        <v>164</v>
      </c>
      <c r="Y23" s="11">
        <v>164</v>
      </c>
      <c r="Z23" s="11">
        <v>162</v>
      </c>
      <c r="AA23" s="11">
        <v>162</v>
      </c>
      <c r="AB23" s="252">
        <v>162</v>
      </c>
      <c r="AC23" s="207">
        <v>3</v>
      </c>
      <c r="AD23" s="8">
        <v>14</v>
      </c>
      <c r="AE23" s="8"/>
      <c r="AF23" s="8"/>
      <c r="AG23" s="8"/>
      <c r="AH23" s="165"/>
      <c r="AI23" s="166"/>
      <c r="AJ23" s="174"/>
    </row>
    <row r="24" spans="1:36" x14ac:dyDescent="0.3">
      <c r="A24" s="276">
        <v>16</v>
      </c>
      <c r="B24" s="12" t="s">
        <v>44</v>
      </c>
      <c r="C24" s="13" t="s">
        <v>29</v>
      </c>
      <c r="D24" s="14">
        <v>40</v>
      </c>
      <c r="E24" s="14">
        <f t="shared" si="6"/>
        <v>33</v>
      </c>
      <c r="F24" s="14">
        <v>24</v>
      </c>
      <c r="G24" s="14">
        <v>9</v>
      </c>
      <c r="H24" s="14">
        <v>0</v>
      </c>
      <c r="I24" s="14">
        <v>0</v>
      </c>
      <c r="J24" s="14">
        <v>0</v>
      </c>
      <c r="K24" s="14">
        <v>0</v>
      </c>
      <c r="L24" s="14"/>
      <c r="M24" s="14">
        <f>F24+(G24*2)+(H24*3)+(I24*4)+(J24*5)+(K24*6)</f>
        <v>42</v>
      </c>
      <c r="N24" s="15">
        <v>42</v>
      </c>
      <c r="O24" s="15">
        <v>42</v>
      </c>
      <c r="P24" s="15">
        <v>42</v>
      </c>
      <c r="Q24" s="15">
        <v>42</v>
      </c>
      <c r="R24" s="15">
        <v>42</v>
      </c>
      <c r="S24" s="15">
        <v>42</v>
      </c>
      <c r="T24" s="15">
        <v>42</v>
      </c>
      <c r="U24" s="15">
        <v>42</v>
      </c>
      <c r="V24" s="15">
        <v>42</v>
      </c>
      <c r="W24" s="15">
        <v>42</v>
      </c>
      <c r="X24" s="15">
        <v>42</v>
      </c>
      <c r="Y24" s="15">
        <v>42</v>
      </c>
      <c r="Z24" s="15">
        <v>42</v>
      </c>
      <c r="AA24" s="15">
        <v>42</v>
      </c>
      <c r="AB24" s="251">
        <v>42</v>
      </c>
      <c r="AC24" s="209">
        <v>0</v>
      </c>
      <c r="AD24" s="14"/>
      <c r="AE24" s="14"/>
      <c r="AF24" s="14"/>
      <c r="AG24" s="14"/>
      <c r="AH24" s="235"/>
      <c r="AI24" s="192"/>
      <c r="AJ24" s="195"/>
    </row>
    <row r="25" spans="1:36" x14ac:dyDescent="0.3">
      <c r="A25" s="276">
        <v>17</v>
      </c>
      <c r="B25" s="9" t="s">
        <v>45</v>
      </c>
      <c r="C25" s="10" t="s">
        <v>27</v>
      </c>
      <c r="D25" s="8">
        <v>189</v>
      </c>
      <c r="E25" s="8">
        <f t="shared" si="6"/>
        <v>115</v>
      </c>
      <c r="F25" s="8">
        <v>34</v>
      </c>
      <c r="G25" s="8">
        <v>77</v>
      </c>
      <c r="H25" s="8">
        <v>4</v>
      </c>
      <c r="I25" s="8">
        <v>0</v>
      </c>
      <c r="J25" s="8">
        <v>0</v>
      </c>
      <c r="K25" s="8">
        <v>0</v>
      </c>
      <c r="L25" s="8">
        <v>1</v>
      </c>
      <c r="M25" s="8">
        <f>F25+(G25*2)+(H25*3)+(I25*4)+(J25*5)+(K25*6)+(L25*2)</f>
        <v>202</v>
      </c>
      <c r="N25" s="11">
        <v>189</v>
      </c>
      <c r="O25" s="11">
        <v>189</v>
      </c>
      <c r="P25" s="11">
        <v>189</v>
      </c>
      <c r="Q25" s="11">
        <v>189</v>
      </c>
      <c r="R25" s="11">
        <v>198</v>
      </c>
      <c r="S25" s="11">
        <v>198</v>
      </c>
      <c r="T25" s="11">
        <v>198</v>
      </c>
      <c r="U25" s="11">
        <v>198</v>
      </c>
      <c r="V25" s="11">
        <v>196</v>
      </c>
      <c r="W25" s="11">
        <v>196</v>
      </c>
      <c r="X25" s="11">
        <v>202</v>
      </c>
      <c r="Y25" s="11">
        <v>202</v>
      </c>
      <c r="Z25" s="11">
        <v>202</v>
      </c>
      <c r="AA25" s="11">
        <v>202</v>
      </c>
      <c r="AB25" s="252">
        <v>202</v>
      </c>
      <c r="AC25" s="207">
        <v>15</v>
      </c>
      <c r="AD25" s="8">
        <v>0</v>
      </c>
      <c r="AE25" s="8">
        <v>1</v>
      </c>
      <c r="AF25" s="8"/>
      <c r="AG25" s="8"/>
      <c r="AH25" s="165">
        <v>4</v>
      </c>
      <c r="AI25" s="166"/>
      <c r="AJ25" s="174"/>
    </row>
    <row r="26" spans="1:36" x14ac:dyDescent="0.3">
      <c r="A26" s="276">
        <v>18</v>
      </c>
      <c r="B26" s="28" t="s">
        <v>46</v>
      </c>
      <c r="C26" s="29" t="s">
        <v>27</v>
      </c>
      <c r="D26" s="8">
        <v>231</v>
      </c>
      <c r="E26" s="8">
        <f t="shared" si="6"/>
        <v>148</v>
      </c>
      <c r="F26" s="8">
        <v>79</v>
      </c>
      <c r="G26" s="8">
        <v>57</v>
      </c>
      <c r="H26" s="8">
        <v>10</v>
      </c>
      <c r="I26" s="8">
        <v>2</v>
      </c>
      <c r="J26" s="8">
        <v>0</v>
      </c>
      <c r="K26" s="8">
        <v>0</v>
      </c>
      <c r="L26" s="8"/>
      <c r="M26" s="8">
        <f>F26+(G26*2)+(H26*3)+(I26*4)+(J26*5)+(K26*6)</f>
        <v>231</v>
      </c>
      <c r="N26" s="11">
        <v>231</v>
      </c>
      <c r="O26" s="11">
        <v>231</v>
      </c>
      <c r="P26" s="11">
        <v>231</v>
      </c>
      <c r="Q26" s="11">
        <v>231</v>
      </c>
      <c r="R26" s="11">
        <v>231</v>
      </c>
      <c r="S26" s="11">
        <v>231</v>
      </c>
      <c r="T26" s="11">
        <v>231</v>
      </c>
      <c r="U26" s="11">
        <v>231</v>
      </c>
      <c r="V26" s="11">
        <v>231</v>
      </c>
      <c r="W26" s="11">
        <v>231</v>
      </c>
      <c r="X26" s="11">
        <v>231</v>
      </c>
      <c r="Y26" s="11">
        <v>231</v>
      </c>
      <c r="Z26" s="11">
        <v>231</v>
      </c>
      <c r="AA26" s="11">
        <v>231</v>
      </c>
      <c r="AB26" s="252">
        <v>231</v>
      </c>
      <c r="AC26" s="207">
        <v>15</v>
      </c>
      <c r="AD26" s="8"/>
      <c r="AE26" s="8"/>
      <c r="AF26" s="8"/>
      <c r="AG26" s="8"/>
      <c r="AH26" s="165"/>
      <c r="AI26" s="166"/>
      <c r="AJ26" s="174"/>
    </row>
    <row r="27" spans="1:36" x14ac:dyDescent="0.3">
      <c r="A27" s="277">
        <v>19</v>
      </c>
      <c r="B27" s="17" t="s">
        <v>213</v>
      </c>
      <c r="C27" s="18" t="s">
        <v>29</v>
      </c>
      <c r="D27" s="38">
        <v>64</v>
      </c>
      <c r="E27" s="232">
        <f t="shared" si="6"/>
        <v>52</v>
      </c>
      <c r="F27" s="38">
        <v>41</v>
      </c>
      <c r="G27" s="38">
        <v>11</v>
      </c>
      <c r="H27" s="38"/>
      <c r="I27" s="38"/>
      <c r="J27" s="38"/>
      <c r="K27" s="38"/>
      <c r="L27" s="38">
        <v>1</v>
      </c>
      <c r="M27" s="38">
        <f>F27+(G27*2)+(H27*3)+(I27*4)+(J27*5)+(K27*6)+(L27*1)</f>
        <v>64</v>
      </c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>
        <v>64</v>
      </c>
      <c r="Y27" s="41">
        <v>64</v>
      </c>
      <c r="Z27" s="41">
        <v>64</v>
      </c>
      <c r="AA27" s="41">
        <v>64</v>
      </c>
      <c r="AB27" s="251">
        <v>64</v>
      </c>
      <c r="AC27" s="216"/>
      <c r="AD27" s="38"/>
      <c r="AE27" s="38"/>
      <c r="AF27" s="38"/>
      <c r="AG27" s="38"/>
      <c r="AH27" s="236"/>
      <c r="AI27" s="229"/>
      <c r="AJ27" s="230"/>
    </row>
    <row r="28" spans="1:36" x14ac:dyDescent="0.3">
      <c r="A28" s="277">
        <v>20</v>
      </c>
      <c r="B28" s="17" t="s">
        <v>232</v>
      </c>
      <c r="C28" s="18" t="s">
        <v>29</v>
      </c>
      <c r="D28" s="38">
        <v>214</v>
      </c>
      <c r="E28" s="232">
        <f t="shared" si="6"/>
        <v>159</v>
      </c>
      <c r="F28" s="38">
        <v>106</v>
      </c>
      <c r="G28" s="38">
        <v>53</v>
      </c>
      <c r="H28" s="38"/>
      <c r="I28" s="38"/>
      <c r="J28" s="38"/>
      <c r="K28" s="38"/>
      <c r="L28" s="38">
        <v>1</v>
      </c>
      <c r="M28" s="38">
        <f>F28+(G28*2)+(H28*3)+(I28*4)+(J28*5)+(K28*6)+(L28*2)</f>
        <v>214</v>
      </c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>
        <v>214</v>
      </c>
      <c r="AB28" s="251">
        <v>214</v>
      </c>
      <c r="AC28" s="216"/>
      <c r="AD28" s="38"/>
      <c r="AE28" s="38"/>
      <c r="AF28" s="38"/>
      <c r="AG28" s="38">
        <v>61</v>
      </c>
      <c r="AH28" s="236"/>
      <c r="AI28" s="229"/>
      <c r="AJ28" s="230"/>
    </row>
    <row r="29" spans="1:36" x14ac:dyDescent="0.3">
      <c r="A29" s="278"/>
      <c r="B29" s="30" t="s">
        <v>37</v>
      </c>
      <c r="C29" s="31"/>
      <c r="D29" s="21">
        <f>SUM(D19:D28)</f>
        <v>1630</v>
      </c>
      <c r="E29" s="21">
        <f t="shared" ref="E29:K29" si="7">SUM(E19:E27)</f>
        <v>902</v>
      </c>
      <c r="F29" s="21">
        <f>SUM(F19:F28)</f>
        <v>569</v>
      </c>
      <c r="G29" s="21">
        <f>SUM(G19:G28)</f>
        <v>456</v>
      </c>
      <c r="H29" s="21">
        <f t="shared" si="7"/>
        <v>16</v>
      </c>
      <c r="I29" s="21">
        <f t="shared" si="7"/>
        <v>19</v>
      </c>
      <c r="J29" s="21">
        <f t="shared" si="7"/>
        <v>0</v>
      </c>
      <c r="K29" s="21">
        <f t="shared" si="7"/>
        <v>0</v>
      </c>
      <c r="L29" s="21">
        <f>SUM(L19:L28)</f>
        <v>4</v>
      </c>
      <c r="M29" s="21">
        <f>SUM(M19:M28)</f>
        <v>1613</v>
      </c>
      <c r="N29" s="22">
        <f>SUM(N19:N26)</f>
        <v>1320</v>
      </c>
      <c r="O29" s="22">
        <f t="shared" ref="O29:S29" si="8">SUM(O19:O26)</f>
        <v>1320</v>
      </c>
      <c r="P29" s="22">
        <f t="shared" si="8"/>
        <v>1320</v>
      </c>
      <c r="Q29" s="22">
        <f t="shared" si="8"/>
        <v>1320</v>
      </c>
      <c r="R29" s="22">
        <f t="shared" si="8"/>
        <v>1329</v>
      </c>
      <c r="S29" s="22">
        <f t="shared" si="8"/>
        <v>1329</v>
      </c>
      <c r="T29" s="22">
        <f t="shared" ref="T29:V29" si="9">SUM(T19:T26)</f>
        <v>1329</v>
      </c>
      <c r="U29" s="22">
        <f t="shared" si="9"/>
        <v>1334</v>
      </c>
      <c r="V29" s="22">
        <f t="shared" si="9"/>
        <v>1331</v>
      </c>
      <c r="W29" s="22">
        <f t="shared" ref="W29:AJ29" si="10">SUM(W19:W27)</f>
        <v>1331</v>
      </c>
      <c r="X29" s="22">
        <f t="shared" si="10"/>
        <v>1401</v>
      </c>
      <c r="Y29" s="22">
        <f t="shared" si="10"/>
        <v>1407</v>
      </c>
      <c r="Z29" s="22">
        <f t="shared" si="10"/>
        <v>1399</v>
      </c>
      <c r="AA29" s="22">
        <f>SUM(AA19:AA28)</f>
        <v>1613</v>
      </c>
      <c r="AB29" s="22">
        <f>SUM(AB19:AB28)</f>
        <v>1613</v>
      </c>
      <c r="AC29" s="211">
        <f t="shared" si="10"/>
        <v>110</v>
      </c>
      <c r="AD29" s="23">
        <f t="shared" si="10"/>
        <v>62</v>
      </c>
      <c r="AE29" s="23">
        <f t="shared" si="10"/>
        <v>2</v>
      </c>
      <c r="AF29" s="23">
        <f t="shared" si="10"/>
        <v>1</v>
      </c>
      <c r="AG29" s="23">
        <f t="shared" si="10"/>
        <v>0</v>
      </c>
      <c r="AH29" s="211">
        <f t="shared" si="10"/>
        <v>10</v>
      </c>
      <c r="AI29" s="23">
        <f t="shared" si="10"/>
        <v>0</v>
      </c>
      <c r="AJ29" s="196">
        <f t="shared" si="10"/>
        <v>0</v>
      </c>
    </row>
    <row r="30" spans="1:36" x14ac:dyDescent="0.3">
      <c r="A30" s="279" t="s">
        <v>47</v>
      </c>
      <c r="B30" s="5"/>
      <c r="C30" s="6"/>
      <c r="D30" s="7">
        <v>0</v>
      </c>
      <c r="E30" s="7"/>
      <c r="F30" s="7"/>
      <c r="G30" s="7"/>
      <c r="H30" s="7"/>
      <c r="I30" s="7"/>
      <c r="J30" s="7"/>
      <c r="K30" s="7"/>
      <c r="L30" s="7"/>
      <c r="M30" s="7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65"/>
      <c r="AB30" s="252"/>
      <c r="AC30" s="212"/>
      <c r="AD30" s="7"/>
      <c r="AE30" s="7"/>
      <c r="AF30" s="7"/>
      <c r="AG30" s="7"/>
      <c r="AH30" s="168"/>
      <c r="AI30" s="169"/>
      <c r="AJ30" s="175"/>
    </row>
    <row r="31" spans="1:36" x14ac:dyDescent="0.3">
      <c r="A31" s="276">
        <v>21</v>
      </c>
      <c r="B31" s="26" t="s">
        <v>48</v>
      </c>
      <c r="C31" s="27" t="s">
        <v>29</v>
      </c>
      <c r="D31" s="14">
        <v>60</v>
      </c>
      <c r="E31" s="14">
        <f>SUM(F31:K31)</f>
        <v>47</v>
      </c>
      <c r="F31" s="14">
        <v>24</v>
      </c>
      <c r="G31" s="14">
        <v>23</v>
      </c>
      <c r="H31" s="14">
        <v>0</v>
      </c>
      <c r="I31" s="14">
        <v>0</v>
      </c>
      <c r="J31" s="14">
        <v>0</v>
      </c>
      <c r="K31" s="14">
        <v>0</v>
      </c>
      <c r="L31" s="14"/>
      <c r="M31" s="14">
        <f t="shared" ref="M31:M46" si="11">F31+(G31*2)+(H31*3)+(I31*4)+(J31*5)+(K31*6)</f>
        <v>70</v>
      </c>
      <c r="N31" s="15">
        <v>70</v>
      </c>
      <c r="O31" s="16">
        <v>66</v>
      </c>
      <c r="P31" s="15">
        <v>70</v>
      </c>
      <c r="Q31" s="16">
        <v>66</v>
      </c>
      <c r="R31" s="15">
        <v>70</v>
      </c>
      <c r="S31" s="16">
        <v>66</v>
      </c>
      <c r="T31" s="15">
        <v>70</v>
      </c>
      <c r="U31" s="15">
        <v>70</v>
      </c>
      <c r="V31" s="15">
        <v>70</v>
      </c>
      <c r="W31" s="15">
        <v>70</v>
      </c>
      <c r="X31" s="15">
        <v>70</v>
      </c>
      <c r="Y31" s="15">
        <v>70</v>
      </c>
      <c r="Z31" s="15">
        <v>70</v>
      </c>
      <c r="AA31" s="15">
        <v>70</v>
      </c>
      <c r="AB31" s="251">
        <v>70</v>
      </c>
      <c r="AC31" s="209">
        <v>0</v>
      </c>
      <c r="AD31" s="14"/>
      <c r="AE31" s="14">
        <v>1</v>
      </c>
      <c r="AF31" s="14"/>
      <c r="AG31" s="14"/>
      <c r="AH31" s="235"/>
      <c r="AI31" s="192"/>
      <c r="AJ31" s="195"/>
    </row>
    <row r="32" spans="1:36" x14ac:dyDescent="0.3">
      <c r="A32" s="273">
        <v>22</v>
      </c>
      <c r="B32" s="9" t="s">
        <v>49</v>
      </c>
      <c r="C32" s="10" t="s">
        <v>27</v>
      </c>
      <c r="D32" s="8">
        <v>196</v>
      </c>
      <c r="E32" s="8">
        <f>SUM(F32:K32)</f>
        <v>137</v>
      </c>
      <c r="F32" s="8">
        <v>73</v>
      </c>
      <c r="G32" s="8">
        <v>64</v>
      </c>
      <c r="H32" s="8">
        <v>0</v>
      </c>
      <c r="I32" s="8">
        <v>0</v>
      </c>
      <c r="J32" s="8">
        <v>0</v>
      </c>
      <c r="K32" s="8">
        <v>0</v>
      </c>
      <c r="L32" s="8">
        <v>1</v>
      </c>
      <c r="M32" s="8">
        <f>F32+(G32*2)+(H32*3)+(I32*4)+(J32*5)+(K32*6)+(L32*1)</f>
        <v>202</v>
      </c>
      <c r="N32" s="11">
        <v>196</v>
      </c>
      <c r="O32" s="11">
        <v>196</v>
      </c>
      <c r="P32" s="11">
        <v>196</v>
      </c>
      <c r="Q32" s="11">
        <v>196</v>
      </c>
      <c r="R32" s="11">
        <v>196</v>
      </c>
      <c r="S32" s="11">
        <v>196</v>
      </c>
      <c r="T32" s="11">
        <v>196</v>
      </c>
      <c r="U32" s="11">
        <v>196</v>
      </c>
      <c r="V32" s="11">
        <v>200</v>
      </c>
      <c r="W32" s="11">
        <v>200</v>
      </c>
      <c r="X32" s="11">
        <v>202</v>
      </c>
      <c r="Y32" s="11">
        <v>202</v>
      </c>
      <c r="Z32" s="11">
        <v>202</v>
      </c>
      <c r="AA32" s="11">
        <v>202</v>
      </c>
      <c r="AB32" s="252">
        <v>202</v>
      </c>
      <c r="AC32" s="207">
        <v>15</v>
      </c>
      <c r="AD32" s="8"/>
      <c r="AE32" s="8">
        <v>1</v>
      </c>
      <c r="AF32" s="8"/>
      <c r="AG32" s="8"/>
      <c r="AH32" s="165"/>
      <c r="AI32" s="166"/>
      <c r="AJ32" s="174"/>
    </row>
    <row r="33" spans="1:36" x14ac:dyDescent="0.3">
      <c r="A33" s="276">
        <v>23</v>
      </c>
      <c r="B33" s="9" t="s">
        <v>50</v>
      </c>
      <c r="C33" s="10" t="s">
        <v>27</v>
      </c>
      <c r="D33" s="8">
        <v>211</v>
      </c>
      <c r="E33" s="8">
        <f>SUM(F33:K33)</f>
        <v>167</v>
      </c>
      <c r="F33" s="8">
        <v>120</v>
      </c>
      <c r="G33" s="8">
        <v>47</v>
      </c>
      <c r="H33" s="8">
        <v>0</v>
      </c>
      <c r="I33" s="8">
        <v>0</v>
      </c>
      <c r="J33" s="8">
        <v>0</v>
      </c>
      <c r="K33" s="8">
        <v>0</v>
      </c>
      <c r="L33" s="8"/>
      <c r="M33" s="8">
        <f t="shared" si="11"/>
        <v>214</v>
      </c>
      <c r="N33" s="11">
        <v>214</v>
      </c>
      <c r="O33" s="11">
        <v>214</v>
      </c>
      <c r="P33" s="11">
        <v>214</v>
      </c>
      <c r="Q33" s="11">
        <v>214</v>
      </c>
      <c r="R33" s="11">
        <v>214</v>
      </c>
      <c r="S33" s="11">
        <v>214</v>
      </c>
      <c r="T33" s="11">
        <v>214</v>
      </c>
      <c r="U33" s="11">
        <v>214</v>
      </c>
      <c r="V33" s="11">
        <v>214</v>
      </c>
      <c r="W33" s="11">
        <v>214</v>
      </c>
      <c r="X33" s="11">
        <v>214</v>
      </c>
      <c r="Y33" s="11">
        <v>214</v>
      </c>
      <c r="Z33" s="11">
        <v>214</v>
      </c>
      <c r="AA33" s="11">
        <v>214</v>
      </c>
      <c r="AB33" s="252">
        <v>214</v>
      </c>
      <c r="AC33" s="207">
        <v>60</v>
      </c>
      <c r="AD33" s="8">
        <v>30</v>
      </c>
      <c r="AE33" s="8">
        <v>1</v>
      </c>
      <c r="AF33" s="8"/>
      <c r="AG33" s="8"/>
      <c r="AH33" s="165">
        <v>8</v>
      </c>
      <c r="AI33" s="166"/>
      <c r="AJ33" s="174"/>
    </row>
    <row r="34" spans="1:36" x14ac:dyDescent="0.3">
      <c r="A34" s="273">
        <v>24</v>
      </c>
      <c r="B34" s="12" t="s">
        <v>223</v>
      </c>
      <c r="C34" s="13" t="s">
        <v>29</v>
      </c>
      <c r="D34" s="14">
        <v>128</v>
      </c>
      <c r="E34" s="14">
        <f>SUM(F34:K34)</f>
        <v>98</v>
      </c>
      <c r="F34" s="14">
        <v>62</v>
      </c>
      <c r="G34" s="14">
        <v>36</v>
      </c>
      <c r="H34" s="14">
        <v>0</v>
      </c>
      <c r="I34" s="14">
        <v>0</v>
      </c>
      <c r="J34" s="14">
        <v>0</v>
      </c>
      <c r="K34" s="14">
        <v>0</v>
      </c>
      <c r="L34" s="14"/>
      <c r="M34" s="14">
        <f t="shared" si="11"/>
        <v>134</v>
      </c>
      <c r="N34" s="15">
        <v>134</v>
      </c>
      <c r="O34" s="15">
        <v>134</v>
      </c>
      <c r="P34" s="15">
        <v>134</v>
      </c>
      <c r="Q34" s="15">
        <v>134</v>
      </c>
      <c r="R34" s="15">
        <v>134</v>
      </c>
      <c r="S34" s="15">
        <v>134</v>
      </c>
      <c r="T34" s="15">
        <v>134</v>
      </c>
      <c r="U34" s="15">
        <v>134</v>
      </c>
      <c r="V34" s="15">
        <v>134</v>
      </c>
      <c r="W34" s="15">
        <v>134</v>
      </c>
      <c r="X34" s="15">
        <v>134</v>
      </c>
      <c r="Y34" s="15">
        <v>134</v>
      </c>
      <c r="Z34" s="15">
        <v>134</v>
      </c>
      <c r="AA34" s="15">
        <v>134</v>
      </c>
      <c r="AB34" s="251">
        <v>134</v>
      </c>
      <c r="AC34" s="209">
        <v>0</v>
      </c>
      <c r="AD34" s="14"/>
      <c r="AE34" s="14"/>
      <c r="AF34" s="14"/>
      <c r="AG34" s="14"/>
      <c r="AH34" s="235"/>
      <c r="AI34" s="192"/>
      <c r="AJ34" s="195"/>
    </row>
    <row r="35" spans="1:36" x14ac:dyDescent="0.3">
      <c r="A35" s="276">
        <v>25</v>
      </c>
      <c r="B35" s="12" t="s">
        <v>233</v>
      </c>
      <c r="C35" s="13" t="s">
        <v>29</v>
      </c>
      <c r="D35" s="14">
        <v>157</v>
      </c>
      <c r="E35" s="14">
        <f>SUM(F35:L35)</f>
        <v>145</v>
      </c>
      <c r="F35" s="14">
        <v>138</v>
      </c>
      <c r="G35" s="14">
        <v>6</v>
      </c>
      <c r="H35" s="14"/>
      <c r="I35" s="14"/>
      <c r="J35" s="14"/>
      <c r="K35" s="14"/>
      <c r="L35" s="14">
        <v>1</v>
      </c>
      <c r="M35" s="14">
        <f>F35+(G35*2)+(H35*3)+(I35*4)+(J35*5)+(K35*6)+(L35*7)</f>
        <v>157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>
        <v>157</v>
      </c>
      <c r="AB35" s="251">
        <v>157</v>
      </c>
      <c r="AC35" s="209"/>
      <c r="AD35" s="14"/>
      <c r="AE35" s="14"/>
      <c r="AF35" s="14"/>
      <c r="AG35" s="14"/>
      <c r="AH35" s="235"/>
      <c r="AI35" s="192"/>
      <c r="AJ35" s="195"/>
    </row>
    <row r="36" spans="1:36" ht="16.8" customHeight="1" x14ac:dyDescent="0.3">
      <c r="A36" s="276">
        <v>26</v>
      </c>
      <c r="B36" s="32" t="s">
        <v>51</v>
      </c>
      <c r="C36" s="33" t="s">
        <v>27</v>
      </c>
      <c r="D36" s="8">
        <v>233</v>
      </c>
      <c r="E36" s="8">
        <f>SUM(E37+E38)</f>
        <v>87</v>
      </c>
      <c r="F36" s="8">
        <v>28</v>
      </c>
      <c r="G36" s="8">
        <v>40</v>
      </c>
      <c r="H36" s="8">
        <v>16</v>
      </c>
      <c r="I36" s="8">
        <v>5</v>
      </c>
      <c r="J36" s="8">
        <v>1</v>
      </c>
      <c r="K36" s="8">
        <f t="shared" ref="K36" si="12">SUM(K37+K38)</f>
        <v>0</v>
      </c>
      <c r="L36" s="8"/>
      <c r="M36" s="8">
        <f t="shared" si="11"/>
        <v>181</v>
      </c>
      <c r="N36" s="11">
        <f>N37+N38</f>
        <v>233</v>
      </c>
      <c r="O36" s="11">
        <f>O37+O38</f>
        <v>233</v>
      </c>
      <c r="P36" s="11">
        <v>233</v>
      </c>
      <c r="Q36" s="11">
        <v>233</v>
      </c>
      <c r="R36" s="11">
        <v>233</v>
      </c>
      <c r="S36" s="11">
        <v>233</v>
      </c>
      <c r="T36" s="11">
        <v>233</v>
      </c>
      <c r="U36" s="11">
        <f>U37+U38</f>
        <v>233</v>
      </c>
      <c r="V36" s="11">
        <f>V37+V38</f>
        <v>187</v>
      </c>
      <c r="W36" s="11">
        <f>W37+W38</f>
        <v>187</v>
      </c>
      <c r="X36" s="11">
        <f>X37+X38</f>
        <v>187</v>
      </c>
      <c r="Y36" s="11">
        <f>Y37+Y38</f>
        <v>187</v>
      </c>
      <c r="Z36" s="11">
        <v>187</v>
      </c>
      <c r="AA36" s="11">
        <v>187</v>
      </c>
      <c r="AB36" s="252">
        <v>187</v>
      </c>
      <c r="AC36" s="207">
        <v>9</v>
      </c>
      <c r="AD36" s="8"/>
      <c r="AE36" s="8">
        <v>1</v>
      </c>
      <c r="AF36" s="8"/>
      <c r="AG36" s="8"/>
      <c r="AH36" s="165"/>
      <c r="AI36" s="166"/>
      <c r="AJ36" s="174"/>
    </row>
    <row r="37" spans="1:36" hidden="1" x14ac:dyDescent="0.3">
      <c r="A37" s="280"/>
      <c r="B37" s="34" t="s">
        <v>52</v>
      </c>
      <c r="C37" s="35" t="s">
        <v>27</v>
      </c>
      <c r="D37" s="8">
        <v>187</v>
      </c>
      <c r="E37" s="8">
        <f t="shared" ref="E37:E46" si="13">SUM(F37:K37)</f>
        <v>87</v>
      </c>
      <c r="F37" s="8">
        <v>21</v>
      </c>
      <c r="G37" s="8">
        <v>42</v>
      </c>
      <c r="H37" s="8">
        <v>14</v>
      </c>
      <c r="I37" s="8">
        <v>10</v>
      </c>
      <c r="J37" s="8">
        <v>0</v>
      </c>
      <c r="K37" s="8">
        <v>0</v>
      </c>
      <c r="L37" s="8"/>
      <c r="M37" s="8">
        <f t="shared" si="11"/>
        <v>187</v>
      </c>
      <c r="N37" s="11">
        <v>187</v>
      </c>
      <c r="O37" s="11">
        <v>187</v>
      </c>
      <c r="P37" s="11">
        <v>187</v>
      </c>
      <c r="Q37" s="11">
        <v>187</v>
      </c>
      <c r="R37" s="11">
        <v>187</v>
      </c>
      <c r="S37" s="11">
        <v>187</v>
      </c>
      <c r="T37" s="11">
        <v>187</v>
      </c>
      <c r="U37" s="11">
        <v>187</v>
      </c>
      <c r="V37" s="11">
        <v>187</v>
      </c>
      <c r="W37" s="11">
        <v>187</v>
      </c>
      <c r="X37" s="11">
        <v>187</v>
      </c>
      <c r="Y37" s="11">
        <v>187</v>
      </c>
      <c r="Z37" s="11">
        <v>187</v>
      </c>
      <c r="AA37" s="11">
        <v>187</v>
      </c>
      <c r="AB37" s="252">
        <v>187</v>
      </c>
      <c r="AC37" s="207">
        <v>0</v>
      </c>
      <c r="AD37" s="8"/>
      <c r="AE37" s="8"/>
      <c r="AF37" s="8"/>
      <c r="AG37" s="8"/>
      <c r="AH37" s="165"/>
      <c r="AI37" s="166"/>
      <c r="AJ37" s="174"/>
    </row>
    <row r="38" spans="1:36" hidden="1" x14ac:dyDescent="0.3">
      <c r="A38" s="280"/>
      <c r="B38" s="34" t="s">
        <v>53</v>
      </c>
      <c r="C38" s="35" t="s">
        <v>27</v>
      </c>
      <c r="D38" s="8">
        <v>46</v>
      </c>
      <c r="E38" s="8">
        <v>0</v>
      </c>
      <c r="F38" s="8">
        <v>30</v>
      </c>
      <c r="G38" s="8">
        <v>8</v>
      </c>
      <c r="H38" s="8">
        <v>0</v>
      </c>
      <c r="I38" s="8">
        <v>0</v>
      </c>
      <c r="J38" s="8">
        <v>0</v>
      </c>
      <c r="K38" s="8">
        <v>0</v>
      </c>
      <c r="L38" s="8"/>
      <c r="M38" s="8">
        <f t="shared" si="11"/>
        <v>46</v>
      </c>
      <c r="N38" s="11">
        <v>46</v>
      </c>
      <c r="O38" s="11">
        <v>46</v>
      </c>
      <c r="P38" s="11">
        <v>46</v>
      </c>
      <c r="Q38" s="11">
        <v>46</v>
      </c>
      <c r="R38" s="11">
        <v>46</v>
      </c>
      <c r="S38" s="11">
        <v>46</v>
      </c>
      <c r="T38" s="11">
        <v>46</v>
      </c>
      <c r="U38" s="11">
        <v>46</v>
      </c>
      <c r="V38" s="11"/>
      <c r="W38" s="11"/>
      <c r="X38" s="11"/>
      <c r="Y38" s="11"/>
      <c r="Z38" s="11"/>
      <c r="AA38" s="11"/>
      <c r="AB38" s="252"/>
      <c r="AC38" s="207">
        <v>0</v>
      </c>
      <c r="AD38" s="8"/>
      <c r="AE38" s="8"/>
      <c r="AF38" s="8"/>
      <c r="AG38" s="8">
        <v>6</v>
      </c>
      <c r="AH38" s="165"/>
      <c r="AI38" s="166"/>
      <c r="AJ38" s="174"/>
    </row>
    <row r="39" spans="1:36" x14ac:dyDescent="0.3">
      <c r="A39" s="273">
        <v>24</v>
      </c>
      <c r="B39" s="9" t="s">
        <v>54</v>
      </c>
      <c r="C39" s="10" t="s">
        <v>27</v>
      </c>
      <c r="D39" s="8">
        <v>225</v>
      </c>
      <c r="E39" s="8">
        <f t="shared" si="13"/>
        <v>142</v>
      </c>
      <c r="F39" s="8">
        <v>84</v>
      </c>
      <c r="G39" s="8">
        <v>52</v>
      </c>
      <c r="H39" s="8">
        <v>6</v>
      </c>
      <c r="I39" s="8">
        <v>0</v>
      </c>
      <c r="J39" s="8">
        <v>0</v>
      </c>
      <c r="K39" s="8">
        <v>0</v>
      </c>
      <c r="L39" s="8">
        <v>12</v>
      </c>
      <c r="M39" s="8">
        <f>F39+(G39*2)+(H39*3)+(I39*4)+(J39*5)+(K39*6)+(10*1)+(3*2)</f>
        <v>222</v>
      </c>
      <c r="N39" s="11">
        <v>223</v>
      </c>
      <c r="O39" s="11">
        <v>223</v>
      </c>
      <c r="P39" s="11">
        <v>223</v>
      </c>
      <c r="Q39" s="11">
        <v>223</v>
      </c>
      <c r="R39" s="11">
        <v>223</v>
      </c>
      <c r="S39" s="11">
        <v>223</v>
      </c>
      <c r="T39" s="11">
        <v>222</v>
      </c>
      <c r="U39" s="11">
        <v>222</v>
      </c>
      <c r="V39" s="11">
        <v>222</v>
      </c>
      <c r="W39" s="11">
        <v>222</v>
      </c>
      <c r="X39" s="11">
        <v>222</v>
      </c>
      <c r="Y39" s="11">
        <v>222</v>
      </c>
      <c r="Z39" s="11">
        <v>222</v>
      </c>
      <c r="AA39" s="11">
        <v>222</v>
      </c>
      <c r="AB39" s="252">
        <v>222</v>
      </c>
      <c r="AC39" s="207">
        <v>30</v>
      </c>
      <c r="AD39" s="8"/>
      <c r="AE39" s="8">
        <v>1</v>
      </c>
      <c r="AF39" s="8"/>
      <c r="AG39" s="8"/>
      <c r="AH39" s="165"/>
      <c r="AI39" s="166"/>
      <c r="AJ39" s="174"/>
    </row>
    <row r="40" spans="1:36" x14ac:dyDescent="0.3">
      <c r="A40" s="273"/>
      <c r="B40" s="9" t="s">
        <v>53</v>
      </c>
      <c r="C40" s="10"/>
      <c r="D40" s="8"/>
      <c r="E40" s="8">
        <f t="shared" si="13"/>
        <v>39</v>
      </c>
      <c r="F40" s="8">
        <v>28</v>
      </c>
      <c r="G40" s="8">
        <v>10</v>
      </c>
      <c r="H40" s="8">
        <v>1</v>
      </c>
      <c r="I40" s="8"/>
      <c r="J40" s="8"/>
      <c r="K40" s="8"/>
      <c r="L40" s="8"/>
      <c r="M40" s="8">
        <f t="shared" si="11"/>
        <v>51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252">
        <v>51</v>
      </c>
      <c r="AC40" s="207"/>
      <c r="AD40" s="8"/>
      <c r="AE40" s="8"/>
      <c r="AF40" s="8"/>
      <c r="AG40" s="8"/>
      <c r="AH40" s="165"/>
      <c r="AI40" s="166"/>
      <c r="AJ40" s="174"/>
    </row>
    <row r="41" spans="1:36" x14ac:dyDescent="0.3">
      <c r="A41" s="273">
        <v>28</v>
      </c>
      <c r="B41" s="36" t="s">
        <v>55</v>
      </c>
      <c r="C41" s="37" t="s">
        <v>27</v>
      </c>
      <c r="D41" s="8">
        <v>220</v>
      </c>
      <c r="E41" s="8">
        <f t="shared" si="13"/>
        <v>123</v>
      </c>
      <c r="F41" s="8">
        <v>40</v>
      </c>
      <c r="G41" s="8">
        <v>69</v>
      </c>
      <c r="H41" s="8">
        <v>14</v>
      </c>
      <c r="I41" s="8">
        <v>0</v>
      </c>
      <c r="J41" s="8">
        <v>0</v>
      </c>
      <c r="K41" s="8">
        <v>0</v>
      </c>
      <c r="L41" s="8"/>
      <c r="M41" s="8">
        <f t="shared" si="11"/>
        <v>220</v>
      </c>
      <c r="N41" s="11">
        <v>220</v>
      </c>
      <c r="O41" s="11">
        <v>220</v>
      </c>
      <c r="P41" s="11">
        <v>220</v>
      </c>
      <c r="Q41" s="11">
        <v>220</v>
      </c>
      <c r="R41" s="11">
        <v>220</v>
      </c>
      <c r="S41" s="11">
        <v>220</v>
      </c>
      <c r="T41" s="11">
        <v>220</v>
      </c>
      <c r="U41" s="11">
        <v>220</v>
      </c>
      <c r="V41" s="11">
        <v>220</v>
      </c>
      <c r="W41" s="11">
        <v>220</v>
      </c>
      <c r="X41" s="11">
        <v>220</v>
      </c>
      <c r="Y41" s="11">
        <v>220</v>
      </c>
      <c r="Z41" s="11">
        <v>220</v>
      </c>
      <c r="AA41" s="11">
        <v>220</v>
      </c>
      <c r="AB41" s="252">
        <v>220</v>
      </c>
      <c r="AC41" s="207">
        <v>5</v>
      </c>
      <c r="AD41" s="8"/>
      <c r="AE41" s="8">
        <v>1</v>
      </c>
      <c r="AF41" s="8"/>
      <c r="AG41" s="8"/>
      <c r="AH41" s="165"/>
      <c r="AI41" s="166"/>
      <c r="AJ41" s="174"/>
    </row>
    <row r="42" spans="1:36" x14ac:dyDescent="0.3">
      <c r="A42" s="273"/>
      <c r="B42" s="36" t="s">
        <v>214</v>
      </c>
      <c r="C42" s="37" t="s">
        <v>27</v>
      </c>
      <c r="D42" s="8">
        <v>16</v>
      </c>
      <c r="E42" s="8">
        <f t="shared" si="13"/>
        <v>8</v>
      </c>
      <c r="F42" s="8">
        <v>0</v>
      </c>
      <c r="G42" s="8">
        <v>8</v>
      </c>
      <c r="H42" s="8"/>
      <c r="I42" s="8"/>
      <c r="J42" s="8"/>
      <c r="K42" s="8"/>
      <c r="L42" s="8"/>
      <c r="M42" s="8">
        <f t="shared" si="11"/>
        <v>16</v>
      </c>
      <c r="N42" s="11"/>
      <c r="O42" s="11"/>
      <c r="P42" s="11"/>
      <c r="Q42" s="11"/>
      <c r="R42" s="11"/>
      <c r="S42" s="11"/>
      <c r="T42" s="11"/>
      <c r="U42" s="11"/>
      <c r="V42" s="11"/>
      <c r="W42" s="11">
        <v>0</v>
      </c>
      <c r="X42" s="11">
        <v>16</v>
      </c>
      <c r="Y42" s="11">
        <v>16</v>
      </c>
      <c r="Z42" s="11">
        <v>16</v>
      </c>
      <c r="AA42" s="11">
        <v>16</v>
      </c>
      <c r="AB42" s="252">
        <v>16</v>
      </c>
      <c r="AC42" s="207">
        <v>6</v>
      </c>
      <c r="AD42" s="8"/>
      <c r="AE42" s="8">
        <v>1</v>
      </c>
      <c r="AF42" s="8"/>
      <c r="AG42" s="8"/>
      <c r="AH42" s="165">
        <v>16</v>
      </c>
      <c r="AI42" s="166"/>
      <c r="AJ42" s="174"/>
    </row>
    <row r="43" spans="1:36" x14ac:dyDescent="0.3">
      <c r="A43" s="273">
        <v>29</v>
      </c>
      <c r="B43" s="9" t="s">
        <v>56</v>
      </c>
      <c r="C43" s="10" t="s">
        <v>27</v>
      </c>
      <c r="D43" s="8">
        <v>180</v>
      </c>
      <c r="E43" s="8">
        <f>SUM(F43:L43)</f>
        <v>119</v>
      </c>
      <c r="F43" s="8">
        <v>57</v>
      </c>
      <c r="G43" s="8">
        <v>61</v>
      </c>
      <c r="H43" s="8">
        <v>0</v>
      </c>
      <c r="I43" s="8">
        <v>0</v>
      </c>
      <c r="J43" s="8"/>
      <c r="K43" s="8"/>
      <c r="L43" s="8">
        <v>1</v>
      </c>
      <c r="M43" s="8">
        <f>F43+(G43*2)+(H43*3)+(I43*4)+(J43*5)+(K43*6)+(L43*2)</f>
        <v>181</v>
      </c>
      <c r="N43" s="11">
        <v>181</v>
      </c>
      <c r="O43" s="11">
        <v>181</v>
      </c>
      <c r="P43" s="11">
        <v>181</v>
      </c>
      <c r="Q43" s="11">
        <v>181</v>
      </c>
      <c r="R43" s="11">
        <v>180</v>
      </c>
      <c r="S43" s="11">
        <v>180</v>
      </c>
      <c r="T43" s="11">
        <v>181</v>
      </c>
      <c r="U43" s="11">
        <v>181</v>
      </c>
      <c r="V43" s="11">
        <v>181</v>
      </c>
      <c r="W43" s="11">
        <v>181</v>
      </c>
      <c r="X43" s="11">
        <v>180</v>
      </c>
      <c r="Y43" s="11">
        <v>180</v>
      </c>
      <c r="Z43" s="11">
        <v>181</v>
      </c>
      <c r="AA43" s="11">
        <v>181</v>
      </c>
      <c r="AB43" s="252">
        <v>181</v>
      </c>
      <c r="AC43" s="207">
        <v>5</v>
      </c>
      <c r="AD43" s="8"/>
      <c r="AE43" s="8">
        <v>1</v>
      </c>
      <c r="AF43" s="8"/>
      <c r="AG43" s="8"/>
      <c r="AH43" s="165">
        <v>11</v>
      </c>
      <c r="AI43" s="166"/>
      <c r="AJ43" s="174"/>
    </row>
    <row r="44" spans="1:36" x14ac:dyDescent="0.3">
      <c r="A44" s="274"/>
      <c r="B44" s="162" t="s">
        <v>53</v>
      </c>
      <c r="C44" s="66"/>
      <c r="D44" s="39">
        <v>53</v>
      </c>
      <c r="E44" s="8">
        <f t="shared" si="13"/>
        <v>41</v>
      </c>
      <c r="F44" s="39">
        <v>30</v>
      </c>
      <c r="G44" s="39">
        <v>10</v>
      </c>
      <c r="H44" s="39">
        <v>1</v>
      </c>
      <c r="I44" s="39"/>
      <c r="J44" s="39"/>
      <c r="K44" s="39"/>
      <c r="L44" s="39"/>
      <c r="M44" s="8">
        <f t="shared" si="11"/>
        <v>53</v>
      </c>
      <c r="N44" s="57"/>
      <c r="O44" s="57"/>
      <c r="P44" s="57"/>
      <c r="Q44" s="57"/>
      <c r="R44" s="57">
        <v>0</v>
      </c>
      <c r="S44" s="57">
        <v>0</v>
      </c>
      <c r="T44" s="57">
        <v>0</v>
      </c>
      <c r="U44" s="57">
        <v>0</v>
      </c>
      <c r="V44" s="57">
        <v>54</v>
      </c>
      <c r="W44" s="57">
        <v>54</v>
      </c>
      <c r="X44" s="57">
        <v>53</v>
      </c>
      <c r="Y44" s="57">
        <v>53</v>
      </c>
      <c r="Z44" s="57">
        <v>53</v>
      </c>
      <c r="AA44" s="57">
        <v>53</v>
      </c>
      <c r="AB44" s="252">
        <v>0</v>
      </c>
      <c r="AC44" s="214">
        <v>1</v>
      </c>
      <c r="AD44" s="39"/>
      <c r="AE44" s="39">
        <v>1</v>
      </c>
      <c r="AF44" s="39"/>
      <c r="AG44" s="39">
        <v>7</v>
      </c>
      <c r="AH44" s="165"/>
      <c r="AI44" s="166"/>
      <c r="AJ44" s="174"/>
    </row>
    <row r="45" spans="1:36" x14ac:dyDescent="0.3">
      <c r="A45" s="274">
        <v>30</v>
      </c>
      <c r="B45" s="17" t="s">
        <v>57</v>
      </c>
      <c r="C45" s="18" t="s">
        <v>29</v>
      </c>
      <c r="D45" s="38">
        <v>150</v>
      </c>
      <c r="E45" s="14">
        <f t="shared" si="13"/>
        <v>94</v>
      </c>
      <c r="F45" s="38">
        <v>32</v>
      </c>
      <c r="G45" s="38">
        <v>62</v>
      </c>
      <c r="H45" s="38"/>
      <c r="I45" s="38"/>
      <c r="J45" s="38"/>
      <c r="K45" s="38"/>
      <c r="L45" s="38"/>
      <c r="M45" s="14">
        <f t="shared" si="11"/>
        <v>156</v>
      </c>
      <c r="N45" s="40">
        <v>150</v>
      </c>
      <c r="O45" s="41">
        <v>150</v>
      </c>
      <c r="P45" s="41">
        <v>150</v>
      </c>
      <c r="Q45" s="41">
        <v>150</v>
      </c>
      <c r="R45" s="41">
        <v>150</v>
      </c>
      <c r="S45" s="41">
        <v>150</v>
      </c>
      <c r="T45" s="41">
        <v>156</v>
      </c>
      <c r="U45" s="41">
        <v>156</v>
      </c>
      <c r="V45" s="41">
        <v>156</v>
      </c>
      <c r="W45" s="41">
        <v>156</v>
      </c>
      <c r="X45" s="41">
        <v>156</v>
      </c>
      <c r="Y45" s="41">
        <v>156</v>
      </c>
      <c r="Z45" s="41">
        <v>156</v>
      </c>
      <c r="AA45" s="41">
        <v>156</v>
      </c>
      <c r="AB45" s="251">
        <v>156</v>
      </c>
      <c r="AC45" s="216"/>
      <c r="AD45" s="38"/>
      <c r="AE45" s="38">
        <v>1</v>
      </c>
      <c r="AF45" s="38"/>
      <c r="AG45" s="38"/>
      <c r="AH45" s="235"/>
      <c r="AI45" s="192"/>
      <c r="AJ45" s="195"/>
    </row>
    <row r="46" spans="1:36" x14ac:dyDescent="0.3">
      <c r="A46" s="274">
        <v>31</v>
      </c>
      <c r="B46" s="58" t="s">
        <v>207</v>
      </c>
      <c r="C46" s="18" t="s">
        <v>29</v>
      </c>
      <c r="D46" s="38">
        <v>56</v>
      </c>
      <c r="E46" s="14">
        <f t="shared" si="13"/>
        <v>48</v>
      </c>
      <c r="F46" s="38">
        <v>40</v>
      </c>
      <c r="G46" s="38">
        <v>8</v>
      </c>
      <c r="H46" s="38"/>
      <c r="I46" s="38"/>
      <c r="J46" s="38"/>
      <c r="K46" s="38"/>
      <c r="L46" s="38"/>
      <c r="M46" s="14">
        <f t="shared" si="11"/>
        <v>56</v>
      </c>
      <c r="N46" s="40"/>
      <c r="O46" s="41"/>
      <c r="P46" s="41"/>
      <c r="Q46" s="41"/>
      <c r="R46" s="41"/>
      <c r="S46" s="41"/>
      <c r="T46" s="41"/>
      <c r="U46" s="41"/>
      <c r="V46" s="41"/>
      <c r="W46" s="41">
        <v>56</v>
      </c>
      <c r="X46" s="41">
        <v>56</v>
      </c>
      <c r="Y46" s="41">
        <v>56</v>
      </c>
      <c r="Z46" s="41">
        <v>56</v>
      </c>
      <c r="AA46" s="41">
        <v>56</v>
      </c>
      <c r="AB46" s="251">
        <v>56</v>
      </c>
      <c r="AC46" s="216"/>
      <c r="AD46" s="38"/>
      <c r="AE46" s="38"/>
      <c r="AF46" s="38"/>
      <c r="AG46" s="38"/>
      <c r="AH46" s="235"/>
      <c r="AI46" s="192"/>
      <c r="AJ46" s="195"/>
    </row>
    <row r="47" spans="1:36" x14ac:dyDescent="0.3">
      <c r="A47" s="278"/>
      <c r="B47" s="30" t="s">
        <v>37</v>
      </c>
      <c r="C47" s="31"/>
      <c r="D47" s="23">
        <f t="shared" ref="D47:L47" si="14">D31+D32+D33+D34+D36+D39+D41+D43+D45+D46+D42</f>
        <v>1675</v>
      </c>
      <c r="E47" s="23">
        <f t="shared" si="14"/>
        <v>1070</v>
      </c>
      <c r="F47" s="23">
        <f t="shared" si="14"/>
        <v>560</v>
      </c>
      <c r="G47" s="23">
        <f t="shared" si="14"/>
        <v>470</v>
      </c>
      <c r="H47" s="23">
        <f t="shared" si="14"/>
        <v>36</v>
      </c>
      <c r="I47" s="23">
        <f t="shared" si="14"/>
        <v>5</v>
      </c>
      <c r="J47" s="23">
        <f t="shared" si="14"/>
        <v>1</v>
      </c>
      <c r="K47" s="23">
        <f t="shared" si="14"/>
        <v>0</v>
      </c>
      <c r="L47" s="23">
        <f t="shared" si="14"/>
        <v>14</v>
      </c>
      <c r="M47" s="23">
        <f>M31+M32+M33+M34+M39+M41+M43+M45+M42+M37+M46+M44+M35</f>
        <v>1868</v>
      </c>
      <c r="N47" s="23">
        <f t="shared" ref="N47:W47" si="15">N31+N32+N33+N34+N36+N39+N41+N43+N45+N46+N42</f>
        <v>1621</v>
      </c>
      <c r="O47" s="23">
        <f t="shared" si="15"/>
        <v>1617</v>
      </c>
      <c r="P47" s="23">
        <f t="shared" si="15"/>
        <v>1621</v>
      </c>
      <c r="Q47" s="23">
        <f t="shared" si="15"/>
        <v>1617</v>
      </c>
      <c r="R47" s="23">
        <f t="shared" si="15"/>
        <v>1620</v>
      </c>
      <c r="S47" s="23">
        <f t="shared" si="15"/>
        <v>1616</v>
      </c>
      <c r="T47" s="23">
        <f t="shared" si="15"/>
        <v>1626</v>
      </c>
      <c r="U47" s="23">
        <f t="shared" si="15"/>
        <v>1626</v>
      </c>
      <c r="V47" s="23">
        <f t="shared" si="15"/>
        <v>1584</v>
      </c>
      <c r="W47" s="23">
        <f t="shared" si="15"/>
        <v>1640</v>
      </c>
      <c r="X47" s="23">
        <f>X31+X32+X33+X34+X39+X41+X43+X45+X46+X42+X44+X36</f>
        <v>1710</v>
      </c>
      <c r="Y47" s="23">
        <f>Y31+Y32+Y33+Y34+Y39+Y41+Y43+Y45+Y46+Y42+Y44+Y36</f>
        <v>1710</v>
      </c>
      <c r="Z47" s="23">
        <f>Z31+Z32+Z33+Z34+Z39+Z41+Z43+Z45+Z46+Z42+Z44+Z36</f>
        <v>1711</v>
      </c>
      <c r="AA47" s="23">
        <f>AA31+AA32+AA33+AA34+AA39+AA41+AA43+AA45+AA46+AA42+AA44+AA36+AA35</f>
        <v>1868</v>
      </c>
      <c r="AB47" s="23">
        <f>AB31+AB32+AB33+AB34+AB39+AB41+AB43+AB45+AB46+AB42+AB44+AB36+AB35+AB40</f>
        <v>1866</v>
      </c>
      <c r="AC47" s="211">
        <f t="shared" ref="AC47:AJ47" si="16">AC31+AC32+AC33+AC34+AC36+AC39+AC41+AC43+AC45+AC46+AC42</f>
        <v>130</v>
      </c>
      <c r="AD47" s="23">
        <f t="shared" si="16"/>
        <v>30</v>
      </c>
      <c r="AE47" s="23">
        <f t="shared" si="16"/>
        <v>9</v>
      </c>
      <c r="AF47" s="23">
        <f t="shared" si="16"/>
        <v>0</v>
      </c>
      <c r="AG47" s="23">
        <f t="shared" si="16"/>
        <v>0</v>
      </c>
      <c r="AH47" s="211">
        <f t="shared" si="16"/>
        <v>35</v>
      </c>
      <c r="AI47" s="203">
        <f t="shared" si="16"/>
        <v>0</v>
      </c>
      <c r="AJ47" s="237">
        <f t="shared" si="16"/>
        <v>0</v>
      </c>
    </row>
    <row r="48" spans="1:36" x14ac:dyDescent="0.3">
      <c r="A48" s="279" t="s">
        <v>58</v>
      </c>
      <c r="B48" s="5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39"/>
      <c r="AB48" s="252"/>
      <c r="AC48" s="212"/>
      <c r="AD48" s="7"/>
      <c r="AE48" s="7"/>
      <c r="AF48" s="7"/>
      <c r="AG48" s="213"/>
      <c r="AH48" s="204"/>
      <c r="AI48" s="169"/>
      <c r="AJ48" s="175"/>
    </row>
    <row r="49" spans="1:36" x14ac:dyDescent="0.3">
      <c r="A49" s="273">
        <v>32</v>
      </c>
      <c r="B49" s="9" t="s">
        <v>59</v>
      </c>
      <c r="C49" s="10" t="s">
        <v>27</v>
      </c>
      <c r="D49" s="8">
        <v>219</v>
      </c>
      <c r="E49" s="8">
        <f t="shared" ref="E49:E54" si="17">SUM(F49:K49)</f>
        <v>103</v>
      </c>
      <c r="F49" s="8">
        <v>19</v>
      </c>
      <c r="G49" s="8">
        <v>57</v>
      </c>
      <c r="H49" s="8">
        <v>27</v>
      </c>
      <c r="I49" s="8">
        <v>0</v>
      </c>
      <c r="J49" s="8">
        <v>0</v>
      </c>
      <c r="K49" s="8">
        <v>0</v>
      </c>
      <c r="L49" s="8"/>
      <c r="M49" s="8">
        <f t="shared" ref="M49:M54" si="18">F49+(G49*2)+(H49*3)+(I49*4)+(J49*5)+(K49*6)</f>
        <v>214</v>
      </c>
      <c r="N49" s="11">
        <v>214</v>
      </c>
      <c r="O49" s="11">
        <v>214</v>
      </c>
      <c r="P49" s="11">
        <v>214</v>
      </c>
      <c r="Q49" s="11">
        <v>214</v>
      </c>
      <c r="R49" s="11">
        <v>214</v>
      </c>
      <c r="S49" s="11">
        <v>214</v>
      </c>
      <c r="T49" s="11">
        <v>214</v>
      </c>
      <c r="U49" s="11">
        <v>214</v>
      </c>
      <c r="V49" s="11">
        <v>214</v>
      </c>
      <c r="W49" s="11">
        <v>214</v>
      </c>
      <c r="X49" s="11">
        <v>214</v>
      </c>
      <c r="Y49" s="11">
        <v>214</v>
      </c>
      <c r="Z49" s="11">
        <v>214</v>
      </c>
      <c r="AA49" s="238">
        <v>214</v>
      </c>
      <c r="AB49" s="252">
        <v>214</v>
      </c>
      <c r="AC49" s="207">
        <v>15</v>
      </c>
      <c r="AD49" s="8">
        <v>21</v>
      </c>
      <c r="AE49" s="8"/>
      <c r="AF49" s="8"/>
      <c r="AG49" s="208"/>
      <c r="AH49" s="194"/>
      <c r="AI49" s="166"/>
      <c r="AJ49" s="174"/>
    </row>
    <row r="50" spans="1:36" x14ac:dyDescent="0.3">
      <c r="A50" s="273">
        <v>33</v>
      </c>
      <c r="B50" s="9" t="s">
        <v>60</v>
      </c>
      <c r="C50" s="10" t="s">
        <v>27</v>
      </c>
      <c r="D50" s="8">
        <f>D51+D52+D53</f>
        <v>546</v>
      </c>
      <c r="E50" s="8">
        <f t="shared" si="17"/>
        <v>304</v>
      </c>
      <c r="F50" s="8">
        <f t="shared" ref="F50:K50" si="19">SUM(F51:F53)</f>
        <v>120</v>
      </c>
      <c r="G50" s="8">
        <f t="shared" si="19"/>
        <v>136</v>
      </c>
      <c r="H50" s="8">
        <f t="shared" si="19"/>
        <v>27</v>
      </c>
      <c r="I50" s="8">
        <f t="shared" si="19"/>
        <v>21</v>
      </c>
      <c r="J50" s="8">
        <f t="shared" si="19"/>
        <v>0</v>
      </c>
      <c r="K50" s="8">
        <f t="shared" si="19"/>
        <v>0</v>
      </c>
      <c r="L50" s="8"/>
      <c r="M50" s="8">
        <f t="shared" si="18"/>
        <v>557</v>
      </c>
      <c r="N50" s="11">
        <f t="shared" ref="N50:AB50" si="20">SUM(N51:N53)</f>
        <v>546</v>
      </c>
      <c r="O50" s="11">
        <f t="shared" si="20"/>
        <v>546</v>
      </c>
      <c r="P50" s="11">
        <f t="shared" si="20"/>
        <v>546</v>
      </c>
      <c r="Q50" s="11">
        <f t="shared" si="20"/>
        <v>546</v>
      </c>
      <c r="R50" s="11">
        <f t="shared" si="20"/>
        <v>546</v>
      </c>
      <c r="S50" s="11">
        <f t="shared" si="20"/>
        <v>546</v>
      </c>
      <c r="T50" s="11">
        <f t="shared" si="20"/>
        <v>546</v>
      </c>
      <c r="U50" s="11">
        <f t="shared" si="20"/>
        <v>556</v>
      </c>
      <c r="V50" s="11">
        <f t="shared" si="20"/>
        <v>556</v>
      </c>
      <c r="W50" s="11">
        <f t="shared" si="20"/>
        <v>556</v>
      </c>
      <c r="X50" s="11">
        <f t="shared" si="20"/>
        <v>556</v>
      </c>
      <c r="Y50" s="11">
        <f t="shared" si="20"/>
        <v>556</v>
      </c>
      <c r="Z50" s="11">
        <f t="shared" si="20"/>
        <v>556</v>
      </c>
      <c r="AA50" s="238">
        <f t="shared" si="20"/>
        <v>557</v>
      </c>
      <c r="AB50" s="238">
        <f t="shared" si="20"/>
        <v>557</v>
      </c>
      <c r="AC50" s="207"/>
      <c r="AD50" s="8"/>
      <c r="AE50" s="8"/>
      <c r="AF50" s="8"/>
      <c r="AG50" s="208"/>
      <c r="AH50" s="194"/>
      <c r="AI50" s="166"/>
      <c r="AJ50" s="174"/>
    </row>
    <row r="51" spans="1:36" x14ac:dyDescent="0.3">
      <c r="A51" s="273"/>
      <c r="B51" s="43" t="s">
        <v>61</v>
      </c>
      <c r="C51" s="10" t="s">
        <v>27</v>
      </c>
      <c r="D51" s="8">
        <v>295</v>
      </c>
      <c r="E51" s="8">
        <f t="shared" si="17"/>
        <v>144</v>
      </c>
      <c r="F51" s="8">
        <v>44</v>
      </c>
      <c r="G51" s="8">
        <v>60</v>
      </c>
      <c r="H51" s="8">
        <v>19</v>
      </c>
      <c r="I51" s="8">
        <v>21</v>
      </c>
      <c r="J51" s="8">
        <v>0</v>
      </c>
      <c r="K51" s="8">
        <v>0</v>
      </c>
      <c r="L51" s="8"/>
      <c r="M51" s="8">
        <f t="shared" si="18"/>
        <v>305</v>
      </c>
      <c r="N51" s="11">
        <v>295</v>
      </c>
      <c r="O51" s="11">
        <v>295</v>
      </c>
      <c r="P51" s="11">
        <v>295</v>
      </c>
      <c r="Q51" s="11">
        <v>295</v>
      </c>
      <c r="R51" s="11">
        <v>295</v>
      </c>
      <c r="S51" s="11">
        <v>295</v>
      </c>
      <c r="T51" s="11">
        <v>295</v>
      </c>
      <c r="U51" s="11">
        <v>305</v>
      </c>
      <c r="V51" s="11">
        <v>305</v>
      </c>
      <c r="W51" s="11">
        <v>305</v>
      </c>
      <c r="X51" s="11">
        <v>305</v>
      </c>
      <c r="Y51" s="11">
        <v>305</v>
      </c>
      <c r="Z51" s="11">
        <v>305</v>
      </c>
      <c r="AA51" s="238">
        <v>305</v>
      </c>
      <c r="AB51" s="252">
        <v>305</v>
      </c>
      <c r="AC51" s="207"/>
      <c r="AD51" s="8"/>
      <c r="AE51" s="8"/>
      <c r="AF51" s="8"/>
      <c r="AG51" s="208"/>
      <c r="AH51" s="194"/>
      <c r="AI51" s="166"/>
      <c r="AJ51" s="174"/>
    </row>
    <row r="52" spans="1:36" x14ac:dyDescent="0.3">
      <c r="A52" s="273"/>
      <c r="B52" s="43" t="s">
        <v>62</v>
      </c>
      <c r="C52" s="10" t="s">
        <v>27</v>
      </c>
      <c r="D52" s="8">
        <v>156</v>
      </c>
      <c r="E52" s="8">
        <f t="shared" si="17"/>
        <v>109</v>
      </c>
      <c r="F52" s="8">
        <v>62</v>
      </c>
      <c r="G52" s="8">
        <v>47</v>
      </c>
      <c r="H52" s="8">
        <v>0</v>
      </c>
      <c r="I52" s="8">
        <v>0</v>
      </c>
      <c r="J52" s="8">
        <v>0</v>
      </c>
      <c r="K52" s="8">
        <v>0</v>
      </c>
      <c r="L52" s="8"/>
      <c r="M52" s="8">
        <f t="shared" si="18"/>
        <v>156</v>
      </c>
      <c r="N52" s="11">
        <v>156</v>
      </c>
      <c r="O52" s="11">
        <v>156</v>
      </c>
      <c r="P52" s="11">
        <v>156</v>
      </c>
      <c r="Q52" s="11">
        <v>156</v>
      </c>
      <c r="R52" s="11">
        <v>156</v>
      </c>
      <c r="S52" s="11">
        <v>156</v>
      </c>
      <c r="T52" s="11">
        <v>156</v>
      </c>
      <c r="U52" s="11">
        <v>156</v>
      </c>
      <c r="V52" s="11">
        <v>156</v>
      </c>
      <c r="W52" s="11">
        <v>156</v>
      </c>
      <c r="X52" s="11">
        <v>156</v>
      </c>
      <c r="Y52" s="11">
        <v>156</v>
      </c>
      <c r="Z52" s="11">
        <v>156</v>
      </c>
      <c r="AA52" s="238">
        <v>156</v>
      </c>
      <c r="AB52" s="252">
        <v>156</v>
      </c>
      <c r="AC52" s="207">
        <v>4</v>
      </c>
      <c r="AD52" s="8"/>
      <c r="AE52" s="8"/>
      <c r="AF52" s="8"/>
      <c r="AG52" s="208"/>
      <c r="AH52" s="194"/>
      <c r="AI52" s="166"/>
      <c r="AJ52" s="174"/>
    </row>
    <row r="53" spans="1:36" x14ac:dyDescent="0.3">
      <c r="A53" s="273"/>
      <c r="B53" s="43" t="s">
        <v>63</v>
      </c>
      <c r="C53" s="10" t="s">
        <v>27</v>
      </c>
      <c r="D53" s="8">
        <v>95</v>
      </c>
      <c r="E53" s="8">
        <f t="shared" si="17"/>
        <v>51</v>
      </c>
      <c r="F53" s="8">
        <v>14</v>
      </c>
      <c r="G53" s="8">
        <v>29</v>
      </c>
      <c r="H53" s="8">
        <v>8</v>
      </c>
      <c r="I53" s="8">
        <v>0</v>
      </c>
      <c r="J53" s="8">
        <v>0</v>
      </c>
      <c r="K53" s="8">
        <v>0</v>
      </c>
      <c r="L53" s="8"/>
      <c r="M53" s="8">
        <f t="shared" si="18"/>
        <v>96</v>
      </c>
      <c r="N53" s="11">
        <v>95</v>
      </c>
      <c r="O53" s="11">
        <v>95</v>
      </c>
      <c r="P53" s="11">
        <v>95</v>
      </c>
      <c r="Q53" s="11">
        <v>95</v>
      </c>
      <c r="R53" s="11">
        <v>95</v>
      </c>
      <c r="S53" s="11">
        <v>95</v>
      </c>
      <c r="T53" s="11">
        <v>95</v>
      </c>
      <c r="U53" s="11">
        <v>95</v>
      </c>
      <c r="V53" s="11">
        <v>95</v>
      </c>
      <c r="W53" s="11">
        <v>95</v>
      </c>
      <c r="X53" s="11">
        <v>95</v>
      </c>
      <c r="Y53" s="11">
        <v>95</v>
      </c>
      <c r="Z53" s="11">
        <v>95</v>
      </c>
      <c r="AA53" s="238">
        <v>96</v>
      </c>
      <c r="AB53" s="252">
        <v>96</v>
      </c>
      <c r="AC53" s="207">
        <v>1</v>
      </c>
      <c r="AD53" s="8"/>
      <c r="AE53" s="8"/>
      <c r="AF53" s="8"/>
      <c r="AG53" s="208"/>
      <c r="AH53" s="194"/>
      <c r="AI53" s="166"/>
      <c r="AJ53" s="174"/>
    </row>
    <row r="54" spans="1:36" x14ac:dyDescent="0.3">
      <c r="A54" s="273">
        <v>34</v>
      </c>
      <c r="B54" s="9" t="s">
        <v>64</v>
      </c>
      <c r="C54" s="10" t="s">
        <v>27</v>
      </c>
      <c r="D54" s="8">
        <v>221</v>
      </c>
      <c r="E54" s="8">
        <f t="shared" si="17"/>
        <v>128</v>
      </c>
      <c r="F54" s="8">
        <v>82</v>
      </c>
      <c r="G54" s="8">
        <v>30</v>
      </c>
      <c r="H54" s="8">
        <v>16</v>
      </c>
      <c r="I54" s="8">
        <v>0</v>
      </c>
      <c r="J54" s="8">
        <v>0</v>
      </c>
      <c r="K54" s="8">
        <v>0</v>
      </c>
      <c r="L54" s="8"/>
      <c r="M54" s="8">
        <f t="shared" si="18"/>
        <v>190</v>
      </c>
      <c r="N54" s="11">
        <v>221</v>
      </c>
      <c r="O54" s="11">
        <v>221</v>
      </c>
      <c r="P54" s="11">
        <v>221</v>
      </c>
      <c r="Q54" s="11">
        <v>221</v>
      </c>
      <c r="R54" s="11">
        <v>221</v>
      </c>
      <c r="S54" s="11">
        <v>221</v>
      </c>
      <c r="T54" s="11">
        <v>221</v>
      </c>
      <c r="U54" s="11">
        <v>221</v>
      </c>
      <c r="V54" s="11">
        <v>221</v>
      </c>
      <c r="W54" s="11">
        <v>221</v>
      </c>
      <c r="X54" s="11">
        <v>221</v>
      </c>
      <c r="Y54" s="11">
        <v>221</v>
      </c>
      <c r="Z54" s="240">
        <v>190</v>
      </c>
      <c r="AA54" s="241">
        <v>190</v>
      </c>
      <c r="AB54" s="255">
        <v>190</v>
      </c>
      <c r="AC54" s="207">
        <v>0</v>
      </c>
      <c r="AD54" s="8"/>
      <c r="AE54" s="8"/>
      <c r="AF54" s="8"/>
      <c r="AG54" s="208"/>
      <c r="AH54" s="194"/>
      <c r="AI54" s="166"/>
      <c r="AJ54" s="174"/>
    </row>
    <row r="55" spans="1:36" x14ac:dyDescent="0.3">
      <c r="A55" s="278"/>
      <c r="B55" s="30" t="s">
        <v>37</v>
      </c>
      <c r="C55" s="31"/>
      <c r="D55" s="21">
        <f>D49+D50+D54</f>
        <v>986</v>
      </c>
      <c r="E55" s="21">
        <f>E49+E50+E54</f>
        <v>535</v>
      </c>
      <c r="F55" s="21">
        <f t="shared" ref="F55:S55" si="21">F49+F50+F54</f>
        <v>221</v>
      </c>
      <c r="G55" s="21">
        <f t="shared" si="21"/>
        <v>223</v>
      </c>
      <c r="H55" s="21">
        <f t="shared" si="21"/>
        <v>70</v>
      </c>
      <c r="I55" s="21">
        <f t="shared" si="21"/>
        <v>21</v>
      </c>
      <c r="J55" s="21">
        <f t="shared" si="21"/>
        <v>0</v>
      </c>
      <c r="K55" s="21">
        <f t="shared" si="21"/>
        <v>0</v>
      </c>
      <c r="L55" s="21">
        <f t="shared" si="21"/>
        <v>0</v>
      </c>
      <c r="M55" s="21">
        <f t="shared" si="21"/>
        <v>961</v>
      </c>
      <c r="N55" s="22">
        <f>N49+N50+N54</f>
        <v>981</v>
      </c>
      <c r="O55" s="22">
        <f t="shared" si="21"/>
        <v>981</v>
      </c>
      <c r="P55" s="22">
        <f t="shared" si="21"/>
        <v>981</v>
      </c>
      <c r="Q55" s="22">
        <f t="shared" si="21"/>
        <v>981</v>
      </c>
      <c r="R55" s="22">
        <f t="shared" si="21"/>
        <v>981</v>
      </c>
      <c r="S55" s="22">
        <f t="shared" si="21"/>
        <v>981</v>
      </c>
      <c r="T55" s="22">
        <f t="shared" ref="T55:AB55" si="22">T49+T50+T54</f>
        <v>981</v>
      </c>
      <c r="U55" s="22">
        <f t="shared" si="22"/>
        <v>991</v>
      </c>
      <c r="V55" s="22">
        <f t="shared" si="22"/>
        <v>991</v>
      </c>
      <c r="W55" s="22">
        <f t="shared" si="22"/>
        <v>991</v>
      </c>
      <c r="X55" s="22">
        <f t="shared" si="22"/>
        <v>991</v>
      </c>
      <c r="Y55" s="22">
        <f t="shared" si="22"/>
        <v>991</v>
      </c>
      <c r="Z55" s="22">
        <f t="shared" si="22"/>
        <v>960</v>
      </c>
      <c r="AA55" s="22">
        <f t="shared" si="22"/>
        <v>961</v>
      </c>
      <c r="AB55" s="22">
        <f t="shared" si="22"/>
        <v>961</v>
      </c>
      <c r="AC55" s="211">
        <f>SUM(AC49+AC50+AC54)</f>
        <v>15</v>
      </c>
      <c r="AD55" s="23">
        <f>SUM(AD49+AD50+AD54)</f>
        <v>21</v>
      </c>
      <c r="AE55" s="23">
        <f>SUM(AE49+AE50+AE54)</f>
        <v>0</v>
      </c>
      <c r="AF55" s="23">
        <f>SUM(AF49+AF50+AF54)</f>
        <v>0</v>
      </c>
      <c r="AG55" s="196">
        <f>SUM(AG49+AG50+AG54)</f>
        <v>0</v>
      </c>
      <c r="AH55" s="203">
        <f t="shared" ref="AH55:AJ55" si="23">SUM(AH49+AH50+AH54)</f>
        <v>0</v>
      </c>
      <c r="AI55" s="23">
        <f t="shared" si="23"/>
        <v>0</v>
      </c>
      <c r="AJ55" s="196">
        <f t="shared" si="23"/>
        <v>0</v>
      </c>
    </row>
    <row r="56" spans="1:36" x14ac:dyDescent="0.3">
      <c r="A56" s="279" t="s">
        <v>65</v>
      </c>
      <c r="B56" s="5"/>
      <c r="C56" s="6"/>
      <c r="D56" s="7"/>
      <c r="E56" s="7"/>
      <c r="F56" s="7"/>
      <c r="G56" s="7"/>
      <c r="H56" s="7"/>
      <c r="I56" s="7"/>
      <c r="J56" s="7"/>
      <c r="K56" s="7"/>
      <c r="L56" s="7"/>
      <c r="M56" s="7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65"/>
      <c r="AB56" s="252"/>
      <c r="AC56" s="212"/>
      <c r="AD56" s="7"/>
      <c r="AE56" s="7"/>
      <c r="AF56" s="7"/>
      <c r="AG56" s="213"/>
      <c r="AH56" s="204"/>
      <c r="AI56" s="169"/>
      <c r="AJ56" s="175"/>
    </row>
    <row r="57" spans="1:36" x14ac:dyDescent="0.3">
      <c r="A57" s="276">
        <v>35</v>
      </c>
      <c r="B57" s="26" t="s">
        <v>66</v>
      </c>
      <c r="C57" s="27" t="s">
        <v>29</v>
      </c>
      <c r="D57" s="14">
        <v>190</v>
      </c>
      <c r="E57" s="14">
        <f>SUM(F57:K57)</f>
        <v>115</v>
      </c>
      <c r="F57" s="14">
        <v>61</v>
      </c>
      <c r="G57" s="14">
        <v>54</v>
      </c>
      <c r="H57" s="14">
        <v>0</v>
      </c>
      <c r="I57" s="14">
        <v>0</v>
      </c>
      <c r="J57" s="14">
        <v>0</v>
      </c>
      <c r="K57" s="14">
        <v>0</v>
      </c>
      <c r="L57" s="8">
        <v>27</v>
      </c>
      <c r="M57" s="14">
        <f>F57+(G57*2)+(H57*3)+(I57*4)+(J57*5)+(K57*6)+(18+9*2)</f>
        <v>205</v>
      </c>
      <c r="N57" s="15">
        <v>165</v>
      </c>
      <c r="O57" s="15">
        <v>165</v>
      </c>
      <c r="P57" s="15">
        <v>165</v>
      </c>
      <c r="Q57" s="15">
        <v>165</v>
      </c>
      <c r="R57" s="15">
        <v>165</v>
      </c>
      <c r="S57" s="15">
        <v>165</v>
      </c>
      <c r="T57" s="15">
        <v>205</v>
      </c>
      <c r="U57" s="15">
        <v>205</v>
      </c>
      <c r="V57" s="15">
        <v>205</v>
      </c>
      <c r="W57" s="15">
        <v>205</v>
      </c>
      <c r="X57" s="15">
        <v>205</v>
      </c>
      <c r="Y57" s="15">
        <v>205</v>
      </c>
      <c r="Z57" s="15">
        <v>205</v>
      </c>
      <c r="AA57" s="15">
        <v>205</v>
      </c>
      <c r="AB57" s="251">
        <v>205</v>
      </c>
      <c r="AC57" s="209">
        <v>0</v>
      </c>
      <c r="AD57" s="14">
        <v>1</v>
      </c>
      <c r="AE57" s="14">
        <v>1</v>
      </c>
      <c r="AF57" s="14"/>
      <c r="AG57" s="210">
        <v>0</v>
      </c>
      <c r="AH57" s="202">
        <v>0</v>
      </c>
      <c r="AI57" s="192">
        <v>0</v>
      </c>
      <c r="AJ57" s="195">
        <v>0</v>
      </c>
    </row>
    <row r="58" spans="1:36" x14ac:dyDescent="0.3">
      <c r="A58" s="276">
        <v>36</v>
      </c>
      <c r="B58" s="26" t="s">
        <v>67</v>
      </c>
      <c r="C58" s="27" t="s">
        <v>29</v>
      </c>
      <c r="D58" s="14">
        <v>150</v>
      </c>
      <c r="E58" s="14">
        <f>SUM(F58:K58)</f>
        <v>97</v>
      </c>
      <c r="F58" s="14">
        <v>37</v>
      </c>
      <c r="G58" s="14">
        <v>60</v>
      </c>
      <c r="H58" s="14">
        <v>0</v>
      </c>
      <c r="I58" s="14">
        <v>0</v>
      </c>
      <c r="J58" s="14">
        <v>0</v>
      </c>
      <c r="K58" s="14">
        <v>0</v>
      </c>
      <c r="L58" s="14"/>
      <c r="M58" s="14">
        <f t="shared" ref="M58:M75" si="24">F58+(G58*2)+(H58*3)+(I58*4)+(J58*5)+(K58*6)</f>
        <v>157</v>
      </c>
      <c r="N58" s="15">
        <v>157</v>
      </c>
      <c r="O58" s="15">
        <v>157</v>
      </c>
      <c r="P58" s="15">
        <v>157</v>
      </c>
      <c r="Q58" s="15">
        <v>157</v>
      </c>
      <c r="R58" s="15">
        <v>157</v>
      </c>
      <c r="S58" s="15">
        <v>157</v>
      </c>
      <c r="T58" s="15">
        <v>157</v>
      </c>
      <c r="U58" s="15">
        <v>157</v>
      </c>
      <c r="V58" s="15">
        <v>157</v>
      </c>
      <c r="W58" s="15">
        <v>157</v>
      </c>
      <c r="X58" s="15">
        <v>157</v>
      </c>
      <c r="Y58" s="15">
        <v>157</v>
      </c>
      <c r="Z58" s="15">
        <v>157</v>
      </c>
      <c r="AA58" s="15">
        <v>157</v>
      </c>
      <c r="AB58" s="251">
        <v>157</v>
      </c>
      <c r="AC58" s="209">
        <v>0</v>
      </c>
      <c r="AD58" s="14"/>
      <c r="AE58" s="14"/>
      <c r="AF58" s="14"/>
      <c r="AG58" s="210"/>
      <c r="AH58" s="202">
        <v>0</v>
      </c>
      <c r="AI58" s="192">
        <v>0</v>
      </c>
      <c r="AJ58" s="195">
        <v>0</v>
      </c>
    </row>
    <row r="59" spans="1:36" x14ac:dyDescent="0.3">
      <c r="A59" s="276">
        <v>37</v>
      </c>
      <c r="B59" s="9" t="s">
        <v>68</v>
      </c>
      <c r="C59" s="10" t="s">
        <v>27</v>
      </c>
      <c r="D59" s="8">
        <v>170</v>
      </c>
      <c r="E59" s="8">
        <f>SUM(F59:K59)</f>
        <v>114</v>
      </c>
      <c r="F59" s="8">
        <v>66</v>
      </c>
      <c r="G59" s="8">
        <v>48</v>
      </c>
      <c r="H59" s="8">
        <v>0</v>
      </c>
      <c r="I59" s="8">
        <v>0</v>
      </c>
      <c r="J59" s="8">
        <v>0</v>
      </c>
      <c r="K59" s="8">
        <v>0</v>
      </c>
      <c r="L59" s="8"/>
      <c r="M59" s="8">
        <f t="shared" si="24"/>
        <v>162</v>
      </c>
      <c r="N59" s="11">
        <v>170</v>
      </c>
      <c r="O59" s="11">
        <v>170</v>
      </c>
      <c r="P59" s="11">
        <v>170</v>
      </c>
      <c r="Q59" s="11">
        <v>170</v>
      </c>
      <c r="R59" s="11">
        <v>170</v>
      </c>
      <c r="S59" s="11">
        <v>170</v>
      </c>
      <c r="T59" s="11">
        <v>170</v>
      </c>
      <c r="U59" s="11">
        <v>170</v>
      </c>
      <c r="V59" s="11">
        <v>170</v>
      </c>
      <c r="W59" s="11">
        <v>170</v>
      </c>
      <c r="X59" s="11">
        <v>170</v>
      </c>
      <c r="Y59" s="11">
        <v>170</v>
      </c>
      <c r="Z59" s="11">
        <v>164</v>
      </c>
      <c r="AA59" s="11">
        <v>162</v>
      </c>
      <c r="AB59" s="252">
        <v>162</v>
      </c>
      <c r="AC59" s="207">
        <v>2</v>
      </c>
      <c r="AD59" s="8"/>
      <c r="AE59" s="8"/>
      <c r="AF59" s="8"/>
      <c r="AG59" s="208"/>
      <c r="AH59" s="194"/>
      <c r="AI59" s="166"/>
      <c r="AJ59" s="174"/>
    </row>
    <row r="60" spans="1:36" x14ac:dyDescent="0.3">
      <c r="A60" s="276">
        <v>38</v>
      </c>
      <c r="B60" s="12" t="s">
        <v>69</v>
      </c>
      <c r="C60" s="13" t="s">
        <v>29</v>
      </c>
      <c r="D60" s="14">
        <v>70</v>
      </c>
      <c r="E60" s="14">
        <f>SUM(F60:K60)</f>
        <v>56</v>
      </c>
      <c r="F60" s="14">
        <v>35</v>
      </c>
      <c r="G60" s="14">
        <v>21</v>
      </c>
      <c r="H60" s="14">
        <v>0</v>
      </c>
      <c r="I60" s="14">
        <v>0</v>
      </c>
      <c r="J60" s="14">
        <v>0</v>
      </c>
      <c r="K60" s="14">
        <v>0</v>
      </c>
      <c r="L60" s="14"/>
      <c r="M60" s="14">
        <f t="shared" si="24"/>
        <v>77</v>
      </c>
      <c r="N60" s="15">
        <v>77</v>
      </c>
      <c r="O60" s="15">
        <v>77</v>
      </c>
      <c r="P60" s="15">
        <v>77</v>
      </c>
      <c r="Q60" s="15">
        <v>77</v>
      </c>
      <c r="R60" s="15">
        <v>77</v>
      </c>
      <c r="S60" s="15">
        <v>77</v>
      </c>
      <c r="T60" s="15">
        <v>77</v>
      </c>
      <c r="U60" s="15">
        <v>77</v>
      </c>
      <c r="V60" s="15">
        <v>77</v>
      </c>
      <c r="W60" s="15">
        <v>77</v>
      </c>
      <c r="X60" s="15">
        <v>77</v>
      </c>
      <c r="Y60" s="15">
        <v>77</v>
      </c>
      <c r="Z60" s="15">
        <v>77</v>
      </c>
      <c r="AA60" s="15">
        <v>77</v>
      </c>
      <c r="AB60" s="251">
        <v>77</v>
      </c>
      <c r="AC60" s="209">
        <v>0</v>
      </c>
      <c r="AD60" s="14"/>
      <c r="AE60" s="14">
        <v>1</v>
      </c>
      <c r="AF60" s="14"/>
      <c r="AG60" s="210"/>
      <c r="AH60" s="202"/>
      <c r="AI60" s="192"/>
      <c r="AJ60" s="195"/>
    </row>
    <row r="61" spans="1:36" x14ac:dyDescent="0.3">
      <c r="A61" s="276">
        <v>39</v>
      </c>
      <c r="B61" s="9" t="s">
        <v>70</v>
      </c>
      <c r="C61" s="10" t="s">
        <v>27</v>
      </c>
      <c r="D61" s="8">
        <v>238</v>
      </c>
      <c r="E61" s="8">
        <f t="shared" ref="E61:K61" si="25">SUM(E62+E63)</f>
        <v>159</v>
      </c>
      <c r="F61" s="8">
        <f t="shared" si="25"/>
        <v>71</v>
      </c>
      <c r="G61" s="8">
        <f t="shared" si="25"/>
        <v>88</v>
      </c>
      <c r="H61" s="8">
        <f t="shared" si="25"/>
        <v>0</v>
      </c>
      <c r="I61" s="8">
        <f t="shared" si="25"/>
        <v>0</v>
      </c>
      <c r="J61" s="8">
        <f t="shared" si="25"/>
        <v>0</v>
      </c>
      <c r="K61" s="8">
        <f t="shared" si="25"/>
        <v>0</v>
      </c>
      <c r="L61" s="8"/>
      <c r="M61" s="8">
        <f t="shared" si="24"/>
        <v>247</v>
      </c>
      <c r="N61" s="11">
        <f t="shared" ref="N61:T61" si="26">N63+N62</f>
        <v>243</v>
      </c>
      <c r="O61" s="11">
        <f t="shared" si="26"/>
        <v>243</v>
      </c>
      <c r="P61" s="11">
        <f t="shared" si="26"/>
        <v>242</v>
      </c>
      <c r="Q61" s="11">
        <f t="shared" si="26"/>
        <v>242</v>
      </c>
      <c r="R61" s="11">
        <f t="shared" si="26"/>
        <v>242</v>
      </c>
      <c r="S61" s="11">
        <f t="shared" si="26"/>
        <v>242</v>
      </c>
      <c r="T61" s="11">
        <f t="shared" si="26"/>
        <v>242</v>
      </c>
      <c r="U61" s="11">
        <f t="shared" ref="U61:AB61" si="27">U62+U63</f>
        <v>246</v>
      </c>
      <c r="V61" s="11">
        <f t="shared" si="27"/>
        <v>247</v>
      </c>
      <c r="W61" s="11">
        <f t="shared" si="27"/>
        <v>247</v>
      </c>
      <c r="X61" s="11">
        <f t="shared" si="27"/>
        <v>247</v>
      </c>
      <c r="Y61" s="11">
        <f t="shared" si="27"/>
        <v>247</v>
      </c>
      <c r="Z61" s="11">
        <f t="shared" si="27"/>
        <v>247</v>
      </c>
      <c r="AA61" s="11">
        <f t="shared" si="27"/>
        <v>247</v>
      </c>
      <c r="AB61" s="11">
        <f t="shared" si="27"/>
        <v>247</v>
      </c>
      <c r="AC61" s="207">
        <v>5</v>
      </c>
      <c r="AD61" s="8"/>
      <c r="AE61" s="8">
        <v>1</v>
      </c>
      <c r="AF61" s="8"/>
      <c r="AG61" s="208"/>
      <c r="AH61" s="194"/>
      <c r="AI61" s="166"/>
      <c r="AJ61" s="174"/>
    </row>
    <row r="62" spans="1:36" x14ac:dyDescent="0.3">
      <c r="A62" s="273"/>
      <c r="B62" s="43" t="s">
        <v>71</v>
      </c>
      <c r="C62" s="10" t="s">
        <v>27</v>
      </c>
      <c r="D62" s="8">
        <v>178</v>
      </c>
      <c r="E62" s="8">
        <f>SUM(F62:K62)</f>
        <v>115</v>
      </c>
      <c r="F62" s="8">
        <v>43</v>
      </c>
      <c r="G62" s="8">
        <v>72</v>
      </c>
      <c r="H62" s="8">
        <v>0</v>
      </c>
      <c r="I62" s="8">
        <v>0</v>
      </c>
      <c r="J62" s="8">
        <v>0</v>
      </c>
      <c r="K62" s="8">
        <v>0</v>
      </c>
      <c r="L62" s="8"/>
      <c r="M62" s="8">
        <f t="shared" si="24"/>
        <v>187</v>
      </c>
      <c r="N62" s="11">
        <v>183</v>
      </c>
      <c r="O62" s="11">
        <v>183</v>
      </c>
      <c r="P62" s="11">
        <v>182</v>
      </c>
      <c r="Q62" s="11">
        <v>182</v>
      </c>
      <c r="R62" s="11">
        <v>182</v>
      </c>
      <c r="S62" s="11">
        <v>182</v>
      </c>
      <c r="T62" s="11">
        <v>182</v>
      </c>
      <c r="U62" s="11">
        <v>186</v>
      </c>
      <c r="V62" s="11">
        <v>187</v>
      </c>
      <c r="W62" s="11">
        <v>187</v>
      </c>
      <c r="X62" s="11">
        <v>187</v>
      </c>
      <c r="Y62" s="11">
        <v>187</v>
      </c>
      <c r="Z62" s="11">
        <v>187</v>
      </c>
      <c r="AA62" s="11">
        <v>187</v>
      </c>
      <c r="AB62" s="252">
        <v>187</v>
      </c>
      <c r="AC62" s="207"/>
      <c r="AD62" s="8"/>
      <c r="AE62" s="8"/>
      <c r="AF62" s="8"/>
      <c r="AG62" s="208"/>
      <c r="AH62" s="194"/>
      <c r="AI62" s="166"/>
      <c r="AJ62" s="174"/>
    </row>
    <row r="63" spans="1:36" x14ac:dyDescent="0.3">
      <c r="A63" s="273"/>
      <c r="B63" s="43" t="s">
        <v>72</v>
      </c>
      <c r="C63" s="10" t="s">
        <v>27</v>
      </c>
      <c r="D63" s="8">
        <v>60</v>
      </c>
      <c r="E63" s="8">
        <f>SUM(F63:K63)</f>
        <v>44</v>
      </c>
      <c r="F63" s="8">
        <v>28</v>
      </c>
      <c r="G63" s="8">
        <v>16</v>
      </c>
      <c r="H63" s="8">
        <v>0</v>
      </c>
      <c r="I63" s="8">
        <v>0</v>
      </c>
      <c r="J63" s="8">
        <v>0</v>
      </c>
      <c r="K63" s="8">
        <v>0</v>
      </c>
      <c r="L63" s="8"/>
      <c r="M63" s="8">
        <f t="shared" si="24"/>
        <v>60</v>
      </c>
      <c r="N63" s="11">
        <v>60</v>
      </c>
      <c r="O63" s="11">
        <v>60</v>
      </c>
      <c r="P63" s="11">
        <v>60</v>
      </c>
      <c r="Q63" s="11">
        <v>60</v>
      </c>
      <c r="R63" s="11">
        <v>60</v>
      </c>
      <c r="S63" s="11">
        <v>60</v>
      </c>
      <c r="T63" s="11">
        <v>60</v>
      </c>
      <c r="U63" s="11">
        <v>60</v>
      </c>
      <c r="V63" s="11">
        <v>60</v>
      </c>
      <c r="W63" s="11">
        <v>60</v>
      </c>
      <c r="X63" s="11">
        <v>60</v>
      </c>
      <c r="Y63" s="11">
        <v>60</v>
      </c>
      <c r="Z63" s="11">
        <v>60</v>
      </c>
      <c r="AA63" s="11">
        <v>60</v>
      </c>
      <c r="AB63" s="252">
        <v>60</v>
      </c>
      <c r="AC63" s="207"/>
      <c r="AD63" s="8"/>
      <c r="AE63" s="8"/>
      <c r="AF63" s="8"/>
      <c r="AG63" s="208"/>
      <c r="AH63" s="194"/>
      <c r="AI63" s="166"/>
      <c r="AJ63" s="174"/>
    </row>
    <row r="64" spans="1:36" x14ac:dyDescent="0.3">
      <c r="A64" s="273"/>
      <c r="B64" s="271" t="s">
        <v>242</v>
      </c>
      <c r="C64" s="272"/>
      <c r="D64" s="8">
        <v>60</v>
      </c>
      <c r="E64" s="8">
        <f>SUM(F64:K64)</f>
        <v>38</v>
      </c>
      <c r="F64" s="8">
        <v>16</v>
      </c>
      <c r="G64" s="8">
        <v>22</v>
      </c>
      <c r="H64" s="8"/>
      <c r="I64" s="8"/>
      <c r="J64" s="8"/>
      <c r="K64" s="8"/>
      <c r="L64" s="8"/>
      <c r="M64" s="8">
        <f t="shared" si="24"/>
        <v>60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252">
        <v>60</v>
      </c>
      <c r="AC64" s="207"/>
      <c r="AD64" s="8"/>
      <c r="AE64" s="8"/>
      <c r="AF64" s="8"/>
      <c r="AG64" s="208"/>
      <c r="AH64" s="194"/>
      <c r="AI64" s="166"/>
      <c r="AJ64" s="174"/>
    </row>
    <row r="65" spans="1:36" x14ac:dyDescent="0.3">
      <c r="A65" s="273">
        <v>40</v>
      </c>
      <c r="B65" s="26" t="s">
        <v>73</v>
      </c>
      <c r="C65" s="27" t="s">
        <v>29</v>
      </c>
      <c r="D65" s="14">
        <v>150</v>
      </c>
      <c r="E65" s="14">
        <f>SUM(F65:K65)</f>
        <v>93</v>
      </c>
      <c r="F65" s="14">
        <v>32</v>
      </c>
      <c r="G65" s="14">
        <v>58</v>
      </c>
      <c r="H65" s="14">
        <v>3</v>
      </c>
      <c r="I65" s="14">
        <v>0</v>
      </c>
      <c r="J65" s="14">
        <v>0</v>
      </c>
      <c r="K65" s="14">
        <v>0</v>
      </c>
      <c r="L65" s="14"/>
      <c r="M65" s="14">
        <f t="shared" si="24"/>
        <v>157</v>
      </c>
      <c r="N65" s="15">
        <v>101</v>
      </c>
      <c r="O65" s="15">
        <v>101</v>
      </c>
      <c r="P65" s="15">
        <v>101</v>
      </c>
      <c r="Q65" s="15">
        <v>101</v>
      </c>
      <c r="R65" s="15">
        <v>101</v>
      </c>
      <c r="S65" s="15">
        <v>101</v>
      </c>
      <c r="T65" s="15">
        <v>155</v>
      </c>
      <c r="U65" s="15">
        <v>155</v>
      </c>
      <c r="V65" s="15">
        <v>155</v>
      </c>
      <c r="W65" s="15">
        <v>155</v>
      </c>
      <c r="X65" s="15">
        <v>157</v>
      </c>
      <c r="Y65" s="15">
        <v>157</v>
      </c>
      <c r="Z65" s="15">
        <v>157</v>
      </c>
      <c r="AA65" s="15">
        <v>157</v>
      </c>
      <c r="AB65" s="251">
        <v>157</v>
      </c>
      <c r="AC65" s="209">
        <v>0</v>
      </c>
      <c r="AD65" s="14"/>
      <c r="AE65" s="14"/>
      <c r="AF65" s="14"/>
      <c r="AG65" s="210">
        <v>0</v>
      </c>
      <c r="AH65" s="202">
        <v>0</v>
      </c>
      <c r="AI65" s="192">
        <v>0</v>
      </c>
      <c r="AJ65" s="195">
        <v>0</v>
      </c>
    </row>
    <row r="66" spans="1:36" x14ac:dyDescent="0.3">
      <c r="A66" s="273">
        <v>41</v>
      </c>
      <c r="B66" s="9" t="s">
        <v>74</v>
      </c>
      <c r="C66" s="10" t="s">
        <v>27</v>
      </c>
      <c r="D66" s="8">
        <v>132</v>
      </c>
      <c r="E66" s="8">
        <f>SUM(F66:K66)</f>
        <v>55</v>
      </c>
      <c r="F66" s="8">
        <v>12</v>
      </c>
      <c r="G66" s="8">
        <v>18</v>
      </c>
      <c r="H66" s="8">
        <v>16</v>
      </c>
      <c r="I66" s="8">
        <v>9</v>
      </c>
      <c r="J66" s="8">
        <v>0</v>
      </c>
      <c r="K66" s="8">
        <v>0</v>
      </c>
      <c r="L66" s="8"/>
      <c r="M66" s="8">
        <f t="shared" si="24"/>
        <v>132</v>
      </c>
      <c r="N66" s="45">
        <v>131</v>
      </c>
      <c r="O66" s="45">
        <v>131</v>
      </c>
      <c r="P66" s="45">
        <v>132</v>
      </c>
      <c r="Q66" s="45">
        <v>132</v>
      </c>
      <c r="R66" s="45">
        <v>132</v>
      </c>
      <c r="S66" s="45">
        <v>132</v>
      </c>
      <c r="T66" s="45">
        <v>132</v>
      </c>
      <c r="U66" s="45">
        <v>132</v>
      </c>
      <c r="V66" s="45">
        <v>132</v>
      </c>
      <c r="W66" s="45">
        <v>132</v>
      </c>
      <c r="X66" s="45">
        <v>132</v>
      </c>
      <c r="Y66" s="45">
        <v>132</v>
      </c>
      <c r="Z66" s="45">
        <v>132</v>
      </c>
      <c r="AA66" s="45">
        <v>132</v>
      </c>
      <c r="AB66" s="254">
        <v>132</v>
      </c>
      <c r="AC66" s="207">
        <v>0</v>
      </c>
      <c r="AD66" s="8"/>
      <c r="AE66" s="8">
        <v>1</v>
      </c>
      <c r="AF66" s="8"/>
      <c r="AG66" s="208"/>
      <c r="AH66" s="194"/>
      <c r="AI66" s="166"/>
      <c r="AJ66" s="174"/>
    </row>
    <row r="67" spans="1:36" x14ac:dyDescent="0.3">
      <c r="A67" s="273">
        <v>42</v>
      </c>
      <c r="B67" s="12" t="s">
        <v>75</v>
      </c>
      <c r="C67" s="13" t="s">
        <v>29</v>
      </c>
      <c r="D67" s="14">
        <f>SUM(D68+D69)</f>
        <v>301</v>
      </c>
      <c r="E67" s="14">
        <f t="shared" ref="E67:K67" si="28">E68+E69</f>
        <v>158</v>
      </c>
      <c r="F67" s="14">
        <f t="shared" si="28"/>
        <v>57</v>
      </c>
      <c r="G67" s="14">
        <f t="shared" si="28"/>
        <v>69</v>
      </c>
      <c r="H67" s="14">
        <f t="shared" si="28"/>
        <v>28</v>
      </c>
      <c r="I67" s="14">
        <f t="shared" si="28"/>
        <v>4</v>
      </c>
      <c r="J67" s="14">
        <f t="shared" si="28"/>
        <v>0</v>
      </c>
      <c r="K67" s="14">
        <f t="shared" si="28"/>
        <v>0</v>
      </c>
      <c r="L67" s="14"/>
      <c r="M67" s="14">
        <f t="shared" si="24"/>
        <v>295</v>
      </c>
      <c r="N67" s="15">
        <f t="shared" ref="N67:AB67" si="29">SUM(N68:N69)</f>
        <v>295</v>
      </c>
      <c r="O67" s="15">
        <f t="shared" si="29"/>
        <v>295</v>
      </c>
      <c r="P67" s="15">
        <f t="shared" si="29"/>
        <v>295</v>
      </c>
      <c r="Q67" s="15">
        <f t="shared" si="29"/>
        <v>295</v>
      </c>
      <c r="R67" s="15">
        <f t="shared" si="29"/>
        <v>295</v>
      </c>
      <c r="S67" s="15">
        <f t="shared" si="29"/>
        <v>295</v>
      </c>
      <c r="T67" s="15">
        <f t="shared" si="29"/>
        <v>295</v>
      </c>
      <c r="U67" s="15">
        <f t="shared" si="29"/>
        <v>295</v>
      </c>
      <c r="V67" s="15">
        <f t="shared" si="29"/>
        <v>295</v>
      </c>
      <c r="W67" s="15">
        <f t="shared" si="29"/>
        <v>295</v>
      </c>
      <c r="X67" s="15">
        <f t="shared" si="29"/>
        <v>295</v>
      </c>
      <c r="Y67" s="15">
        <f t="shared" si="29"/>
        <v>295</v>
      </c>
      <c r="Z67" s="15">
        <f t="shared" si="29"/>
        <v>295</v>
      </c>
      <c r="AA67" s="15">
        <f t="shared" si="29"/>
        <v>295</v>
      </c>
      <c r="AB67" s="15">
        <f t="shared" si="29"/>
        <v>295</v>
      </c>
      <c r="AC67" s="209">
        <f>SUM(AC68+AC69)</f>
        <v>11</v>
      </c>
      <c r="AD67" s="14">
        <v>8</v>
      </c>
      <c r="AE67" s="14">
        <v>1</v>
      </c>
      <c r="AF67" s="14"/>
      <c r="AG67" s="210"/>
      <c r="AH67" s="202"/>
      <c r="AI67" s="192"/>
      <c r="AJ67" s="195"/>
    </row>
    <row r="68" spans="1:36" x14ac:dyDescent="0.3">
      <c r="A68" s="273"/>
      <c r="B68" s="46" t="s">
        <v>76</v>
      </c>
      <c r="C68" s="47"/>
      <c r="D68" s="14">
        <v>153</v>
      </c>
      <c r="E68" s="14">
        <f t="shared" ref="E68:E75" si="30">SUM(F68:K68)</f>
        <v>100</v>
      </c>
      <c r="F68" s="14">
        <v>47</v>
      </c>
      <c r="G68" s="14">
        <v>53</v>
      </c>
      <c r="H68" s="14">
        <v>0</v>
      </c>
      <c r="I68" s="14">
        <v>0</v>
      </c>
      <c r="J68" s="14">
        <v>0</v>
      </c>
      <c r="K68" s="14">
        <v>0</v>
      </c>
      <c r="L68" s="14"/>
      <c r="M68" s="14">
        <f t="shared" si="24"/>
        <v>153</v>
      </c>
      <c r="N68" s="15">
        <v>153</v>
      </c>
      <c r="O68" s="15">
        <v>153</v>
      </c>
      <c r="P68" s="15">
        <v>153</v>
      </c>
      <c r="Q68" s="15">
        <v>153</v>
      </c>
      <c r="R68" s="15">
        <v>153</v>
      </c>
      <c r="S68" s="15">
        <v>153</v>
      </c>
      <c r="T68" s="15">
        <v>153</v>
      </c>
      <c r="U68" s="15">
        <v>153</v>
      </c>
      <c r="V68" s="15">
        <v>153</v>
      </c>
      <c r="W68" s="15">
        <v>153</v>
      </c>
      <c r="X68" s="15">
        <v>153</v>
      </c>
      <c r="Y68" s="15">
        <v>153</v>
      </c>
      <c r="Z68" s="15">
        <v>153</v>
      </c>
      <c r="AA68" s="15">
        <v>153</v>
      </c>
      <c r="AB68" s="251">
        <v>153</v>
      </c>
      <c r="AC68" s="209">
        <v>11</v>
      </c>
      <c r="AD68" s="14"/>
      <c r="AE68" s="14"/>
      <c r="AF68" s="14"/>
      <c r="AG68" s="210"/>
      <c r="AH68" s="202"/>
      <c r="AI68" s="192"/>
      <c r="AJ68" s="195"/>
    </row>
    <row r="69" spans="1:36" x14ac:dyDescent="0.3">
      <c r="A69" s="273"/>
      <c r="B69" s="46" t="s">
        <v>77</v>
      </c>
      <c r="C69" s="47"/>
      <c r="D69" s="14">
        <v>148</v>
      </c>
      <c r="E69" s="14">
        <f t="shared" si="30"/>
        <v>58</v>
      </c>
      <c r="F69" s="14">
        <v>10</v>
      </c>
      <c r="G69" s="14">
        <v>16</v>
      </c>
      <c r="H69" s="14">
        <v>28</v>
      </c>
      <c r="I69" s="14">
        <v>4</v>
      </c>
      <c r="J69" s="14">
        <v>0</v>
      </c>
      <c r="K69" s="14">
        <v>0</v>
      </c>
      <c r="L69" s="14"/>
      <c r="M69" s="14">
        <f t="shared" si="24"/>
        <v>142</v>
      </c>
      <c r="N69" s="15">
        <v>142</v>
      </c>
      <c r="O69" s="15">
        <v>142</v>
      </c>
      <c r="P69" s="15">
        <v>142</v>
      </c>
      <c r="Q69" s="15">
        <v>142</v>
      </c>
      <c r="R69" s="15">
        <v>142</v>
      </c>
      <c r="S69" s="15">
        <v>142</v>
      </c>
      <c r="T69" s="15">
        <v>142</v>
      </c>
      <c r="U69" s="15">
        <v>142</v>
      </c>
      <c r="V69" s="15">
        <v>142</v>
      </c>
      <c r="W69" s="15">
        <v>142</v>
      </c>
      <c r="X69" s="15">
        <v>142</v>
      </c>
      <c r="Y69" s="15">
        <v>142</v>
      </c>
      <c r="Z69" s="15">
        <v>142</v>
      </c>
      <c r="AA69" s="15">
        <v>142</v>
      </c>
      <c r="AB69" s="251">
        <v>142</v>
      </c>
      <c r="AC69" s="209"/>
      <c r="AD69" s="14"/>
      <c r="AE69" s="14"/>
      <c r="AF69" s="14"/>
      <c r="AG69" s="210"/>
      <c r="AH69" s="202"/>
      <c r="AI69" s="192"/>
      <c r="AJ69" s="195"/>
    </row>
    <row r="70" spans="1:36" x14ac:dyDescent="0.3">
      <c r="A70" s="273">
        <v>43</v>
      </c>
      <c r="B70" s="48" t="s">
        <v>78</v>
      </c>
      <c r="C70" s="49" t="s">
        <v>29</v>
      </c>
      <c r="D70" s="14">
        <v>131</v>
      </c>
      <c r="E70" s="14">
        <f t="shared" si="30"/>
        <v>73</v>
      </c>
      <c r="F70" s="14">
        <v>27</v>
      </c>
      <c r="G70" s="14">
        <v>26</v>
      </c>
      <c r="H70" s="14">
        <v>20</v>
      </c>
      <c r="I70" s="14">
        <v>0</v>
      </c>
      <c r="J70" s="14"/>
      <c r="K70" s="14"/>
      <c r="L70" s="14"/>
      <c r="M70" s="14">
        <f t="shared" si="24"/>
        <v>139</v>
      </c>
      <c r="N70" s="15">
        <v>131</v>
      </c>
      <c r="O70" s="15">
        <v>131</v>
      </c>
      <c r="P70" s="15">
        <v>131</v>
      </c>
      <c r="Q70" s="15">
        <v>131</v>
      </c>
      <c r="R70" s="15">
        <v>131</v>
      </c>
      <c r="S70" s="15">
        <v>131</v>
      </c>
      <c r="T70" s="15">
        <v>131</v>
      </c>
      <c r="U70" s="15">
        <v>138</v>
      </c>
      <c r="V70" s="15">
        <v>138</v>
      </c>
      <c r="W70" s="15">
        <v>138</v>
      </c>
      <c r="X70" s="15">
        <v>138</v>
      </c>
      <c r="Y70" s="15">
        <v>138</v>
      </c>
      <c r="Z70" s="15">
        <v>139</v>
      </c>
      <c r="AA70" s="15">
        <v>139</v>
      </c>
      <c r="AB70" s="251">
        <v>139</v>
      </c>
      <c r="AC70" s="209">
        <v>0</v>
      </c>
      <c r="AD70" s="14"/>
      <c r="AE70" s="14"/>
      <c r="AF70" s="14"/>
      <c r="AG70" s="210"/>
      <c r="AH70" s="202"/>
      <c r="AI70" s="192"/>
      <c r="AJ70" s="195"/>
    </row>
    <row r="71" spans="1:36" x14ac:dyDescent="0.3">
      <c r="A71" s="273">
        <v>44</v>
      </c>
      <c r="B71" s="9" t="s">
        <v>79</v>
      </c>
      <c r="C71" s="10" t="s">
        <v>27</v>
      </c>
      <c r="D71" s="8">
        <v>223</v>
      </c>
      <c r="E71" s="8">
        <f t="shared" si="30"/>
        <v>133</v>
      </c>
      <c r="F71" s="8">
        <v>89</v>
      </c>
      <c r="G71" s="8">
        <v>36</v>
      </c>
      <c r="H71" s="8">
        <v>2</v>
      </c>
      <c r="I71" s="8">
        <v>6</v>
      </c>
      <c r="J71" s="8">
        <v>0</v>
      </c>
      <c r="K71" s="8">
        <v>0</v>
      </c>
      <c r="L71" s="8"/>
      <c r="M71" s="8">
        <f t="shared" si="24"/>
        <v>191</v>
      </c>
      <c r="N71" s="11">
        <v>191</v>
      </c>
      <c r="O71" s="11">
        <v>191</v>
      </c>
      <c r="P71" s="11">
        <v>191</v>
      </c>
      <c r="Q71" s="11">
        <v>191</v>
      </c>
      <c r="R71" s="11">
        <v>191</v>
      </c>
      <c r="S71" s="11">
        <v>191</v>
      </c>
      <c r="T71" s="11">
        <v>191</v>
      </c>
      <c r="U71" s="11">
        <v>191</v>
      </c>
      <c r="V71" s="11">
        <v>191</v>
      </c>
      <c r="W71" s="11">
        <v>191</v>
      </c>
      <c r="X71" s="11">
        <v>191</v>
      </c>
      <c r="Y71" s="11">
        <v>191</v>
      </c>
      <c r="Z71" s="11">
        <v>191</v>
      </c>
      <c r="AA71" s="11">
        <v>191</v>
      </c>
      <c r="AB71" s="252">
        <v>191</v>
      </c>
      <c r="AC71" s="207">
        <v>7</v>
      </c>
      <c r="AD71" s="8"/>
      <c r="AE71" s="8"/>
      <c r="AF71" s="8"/>
      <c r="AG71" s="208"/>
      <c r="AH71" s="194"/>
      <c r="AI71" s="166"/>
      <c r="AJ71" s="174"/>
    </row>
    <row r="72" spans="1:36" x14ac:dyDescent="0.3">
      <c r="A72" s="273">
        <v>45</v>
      </c>
      <c r="B72" s="9" t="s">
        <v>80</v>
      </c>
      <c r="C72" s="10" t="s">
        <v>27</v>
      </c>
      <c r="D72" s="8">
        <v>163</v>
      </c>
      <c r="E72" s="8">
        <f t="shared" si="30"/>
        <v>113</v>
      </c>
      <c r="F72" s="8">
        <v>56</v>
      </c>
      <c r="G72" s="8">
        <v>57</v>
      </c>
      <c r="H72" s="8">
        <v>0</v>
      </c>
      <c r="I72" s="8">
        <v>0</v>
      </c>
      <c r="J72" s="8">
        <v>0</v>
      </c>
      <c r="K72" s="8">
        <v>0</v>
      </c>
      <c r="L72" s="8"/>
      <c r="M72" s="8">
        <f t="shared" si="24"/>
        <v>170</v>
      </c>
      <c r="N72" s="11">
        <v>163</v>
      </c>
      <c r="O72" s="11">
        <v>163</v>
      </c>
      <c r="P72" s="11">
        <v>174</v>
      </c>
      <c r="Q72" s="11">
        <v>174</v>
      </c>
      <c r="R72" s="11">
        <v>174</v>
      </c>
      <c r="S72" s="11">
        <v>174</v>
      </c>
      <c r="T72" s="11">
        <v>173</v>
      </c>
      <c r="U72" s="11">
        <v>173</v>
      </c>
      <c r="V72" s="11">
        <v>173</v>
      </c>
      <c r="W72" s="11">
        <v>173</v>
      </c>
      <c r="X72" s="11">
        <v>172</v>
      </c>
      <c r="Y72" s="11">
        <v>172</v>
      </c>
      <c r="Z72" s="11">
        <v>170</v>
      </c>
      <c r="AA72" s="11">
        <v>170</v>
      </c>
      <c r="AB72" s="252">
        <v>170</v>
      </c>
      <c r="AC72" s="207">
        <v>0</v>
      </c>
      <c r="AD72" s="8"/>
      <c r="AE72" s="8"/>
      <c r="AF72" s="8"/>
      <c r="AG72" s="208"/>
      <c r="AH72" s="194"/>
      <c r="AI72" s="166"/>
      <c r="AJ72" s="174"/>
    </row>
    <row r="73" spans="1:36" x14ac:dyDescent="0.3">
      <c r="A73" s="273">
        <v>46</v>
      </c>
      <c r="B73" s="9" t="s">
        <v>81</v>
      </c>
      <c r="C73" s="10" t="s">
        <v>27</v>
      </c>
      <c r="D73" s="8">
        <f>D75+D74</f>
        <v>246</v>
      </c>
      <c r="E73" s="8">
        <f t="shared" si="30"/>
        <v>145</v>
      </c>
      <c r="F73" s="8">
        <f t="shared" ref="F73:K73" si="31">F75+F74</f>
        <v>63</v>
      </c>
      <c r="G73" s="8">
        <f t="shared" si="31"/>
        <v>60</v>
      </c>
      <c r="H73" s="8">
        <f t="shared" si="31"/>
        <v>22</v>
      </c>
      <c r="I73" s="8">
        <f t="shared" si="31"/>
        <v>0</v>
      </c>
      <c r="J73" s="8">
        <f t="shared" si="31"/>
        <v>0</v>
      </c>
      <c r="K73" s="8">
        <f t="shared" si="31"/>
        <v>0</v>
      </c>
      <c r="L73" s="8"/>
      <c r="M73" s="8">
        <f t="shared" si="24"/>
        <v>249</v>
      </c>
      <c r="N73" s="11">
        <v>241</v>
      </c>
      <c r="O73" s="11">
        <v>241</v>
      </c>
      <c r="P73" s="11">
        <v>241</v>
      </c>
      <c r="Q73" s="11">
        <v>241</v>
      </c>
      <c r="R73" s="11">
        <f>R75+R74</f>
        <v>246</v>
      </c>
      <c r="S73" s="11">
        <f>S75+S74</f>
        <v>246</v>
      </c>
      <c r="T73" s="11">
        <v>249</v>
      </c>
      <c r="U73" s="11">
        <f t="shared" ref="U73:AB73" si="32">U74+U75</f>
        <v>249</v>
      </c>
      <c r="V73" s="11">
        <f t="shared" si="32"/>
        <v>249</v>
      </c>
      <c r="W73" s="11">
        <f t="shared" si="32"/>
        <v>249</v>
      </c>
      <c r="X73" s="11">
        <f t="shared" si="32"/>
        <v>249</v>
      </c>
      <c r="Y73" s="11">
        <f t="shared" si="32"/>
        <v>249</v>
      </c>
      <c r="Z73" s="11">
        <f t="shared" si="32"/>
        <v>249</v>
      </c>
      <c r="AA73" s="11">
        <f t="shared" si="32"/>
        <v>249</v>
      </c>
      <c r="AB73" s="11">
        <f t="shared" si="32"/>
        <v>249</v>
      </c>
      <c r="AC73" s="218">
        <f>AC75+AC74</f>
        <v>8</v>
      </c>
      <c r="AD73" s="11">
        <f>AD75+AD74</f>
        <v>17</v>
      </c>
      <c r="AE73" s="11">
        <f>AE75+AE74</f>
        <v>1</v>
      </c>
      <c r="AF73" s="8"/>
      <c r="AG73" s="208"/>
      <c r="AH73" s="194"/>
      <c r="AI73" s="166"/>
      <c r="AJ73" s="174"/>
    </row>
    <row r="74" spans="1:36" x14ac:dyDescent="0.3">
      <c r="A74" s="273"/>
      <c r="B74" s="9" t="s">
        <v>82</v>
      </c>
      <c r="C74" s="10" t="s">
        <v>27</v>
      </c>
      <c r="D74" s="8">
        <v>150</v>
      </c>
      <c r="E74" s="8">
        <f t="shared" si="30"/>
        <v>77</v>
      </c>
      <c r="F74" s="8">
        <v>22</v>
      </c>
      <c r="G74" s="8">
        <v>35</v>
      </c>
      <c r="H74" s="8">
        <v>20</v>
      </c>
      <c r="I74" s="8"/>
      <c r="J74" s="8"/>
      <c r="K74" s="8"/>
      <c r="L74" s="8"/>
      <c r="M74" s="8">
        <f t="shared" si="24"/>
        <v>152</v>
      </c>
      <c r="N74" s="11"/>
      <c r="O74" s="11"/>
      <c r="P74" s="11"/>
      <c r="Q74" s="11"/>
      <c r="R74" s="11">
        <v>150</v>
      </c>
      <c r="S74" s="11">
        <v>150</v>
      </c>
      <c r="T74" s="11">
        <v>152</v>
      </c>
      <c r="U74" s="11">
        <v>152</v>
      </c>
      <c r="V74" s="11">
        <v>152</v>
      </c>
      <c r="W74" s="11">
        <v>152</v>
      </c>
      <c r="X74" s="11">
        <v>152</v>
      </c>
      <c r="Y74" s="11">
        <v>152</v>
      </c>
      <c r="Z74" s="11">
        <v>152</v>
      </c>
      <c r="AA74" s="11">
        <v>152</v>
      </c>
      <c r="AB74" s="252">
        <v>152</v>
      </c>
      <c r="AC74" s="207">
        <v>8</v>
      </c>
      <c r="AD74" s="8">
        <v>17</v>
      </c>
      <c r="AE74" s="8">
        <v>1</v>
      </c>
      <c r="AF74" s="8"/>
      <c r="AG74" s="208"/>
      <c r="AH74" s="194"/>
      <c r="AI74" s="166"/>
      <c r="AJ74" s="174"/>
    </row>
    <row r="75" spans="1:36" x14ac:dyDescent="0.3">
      <c r="A75" s="273"/>
      <c r="B75" s="9" t="s">
        <v>83</v>
      </c>
      <c r="C75" s="10" t="s">
        <v>27</v>
      </c>
      <c r="D75" s="8">
        <v>96</v>
      </c>
      <c r="E75" s="8">
        <f t="shared" si="30"/>
        <v>68</v>
      </c>
      <c r="F75" s="8">
        <v>41</v>
      </c>
      <c r="G75" s="8">
        <v>25</v>
      </c>
      <c r="H75" s="8">
        <v>2</v>
      </c>
      <c r="I75" s="8"/>
      <c r="J75" s="8"/>
      <c r="K75" s="8"/>
      <c r="L75" s="8"/>
      <c r="M75" s="8">
        <f t="shared" si="24"/>
        <v>97</v>
      </c>
      <c r="N75" s="11"/>
      <c r="O75" s="11"/>
      <c r="P75" s="11"/>
      <c r="Q75" s="11"/>
      <c r="R75" s="11">
        <v>96</v>
      </c>
      <c r="S75" s="11">
        <v>96</v>
      </c>
      <c r="T75" s="11">
        <v>97</v>
      </c>
      <c r="U75" s="11">
        <v>97</v>
      </c>
      <c r="V75" s="11">
        <v>97</v>
      </c>
      <c r="W75" s="11">
        <v>97</v>
      </c>
      <c r="X75" s="11">
        <v>97</v>
      </c>
      <c r="Y75" s="11">
        <v>97</v>
      </c>
      <c r="Z75" s="11">
        <v>97</v>
      </c>
      <c r="AA75" s="11">
        <v>97</v>
      </c>
      <c r="AB75" s="252">
        <v>97</v>
      </c>
      <c r="AC75" s="207"/>
      <c r="AD75" s="8"/>
      <c r="AE75" s="8"/>
      <c r="AF75" s="8"/>
      <c r="AG75" s="208"/>
      <c r="AH75" s="194"/>
      <c r="AI75" s="166"/>
      <c r="AJ75" s="174"/>
    </row>
    <row r="76" spans="1:36" x14ac:dyDescent="0.3">
      <c r="A76" s="273">
        <v>47</v>
      </c>
      <c r="B76" s="9" t="s">
        <v>84</v>
      </c>
      <c r="C76" s="10" t="s">
        <v>27</v>
      </c>
      <c r="D76" s="8">
        <v>227</v>
      </c>
      <c r="E76" s="8">
        <f>SUM(F76:L76)</f>
        <v>158</v>
      </c>
      <c r="F76" s="8">
        <v>102</v>
      </c>
      <c r="G76" s="8">
        <v>49</v>
      </c>
      <c r="H76" s="8">
        <v>0</v>
      </c>
      <c r="I76" s="8">
        <v>2</v>
      </c>
      <c r="J76" s="8">
        <v>0</v>
      </c>
      <c r="K76" s="8">
        <v>0</v>
      </c>
      <c r="L76" s="8">
        <v>5</v>
      </c>
      <c r="M76" s="8">
        <f>F76+(G76*2)+(H76*3)+(I76*4)+(J76*5)+(K76*6)+(L76*2)</f>
        <v>218</v>
      </c>
      <c r="N76" s="11">
        <v>225</v>
      </c>
      <c r="O76" s="11">
        <v>225</v>
      </c>
      <c r="P76" s="11">
        <v>223</v>
      </c>
      <c r="Q76" s="11">
        <v>223</v>
      </c>
      <c r="R76" s="11">
        <v>223</v>
      </c>
      <c r="S76" s="11">
        <v>223</v>
      </c>
      <c r="T76" s="11">
        <v>215</v>
      </c>
      <c r="U76" s="11">
        <v>219</v>
      </c>
      <c r="V76" s="11">
        <v>220</v>
      </c>
      <c r="W76" s="11">
        <v>220</v>
      </c>
      <c r="X76" s="11">
        <v>220</v>
      </c>
      <c r="Y76" s="11">
        <v>220</v>
      </c>
      <c r="Z76" s="11">
        <v>220</v>
      </c>
      <c r="AA76" s="11">
        <v>220</v>
      </c>
      <c r="AB76" s="252">
        <v>218</v>
      </c>
      <c r="AC76" s="207">
        <v>4</v>
      </c>
      <c r="AD76" s="8"/>
      <c r="AE76" s="8"/>
      <c r="AF76" s="8"/>
      <c r="AG76" s="208"/>
      <c r="AH76" s="194"/>
      <c r="AI76" s="166"/>
      <c r="AJ76" s="174"/>
    </row>
    <row r="77" spans="1:36" x14ac:dyDescent="0.3">
      <c r="A77" s="273">
        <v>48</v>
      </c>
      <c r="B77" s="9" t="s">
        <v>224</v>
      </c>
      <c r="C77" s="10" t="s">
        <v>27</v>
      </c>
      <c r="D77" s="8">
        <v>485</v>
      </c>
      <c r="E77" s="44">
        <f>E78+E79+E80</f>
        <v>416</v>
      </c>
      <c r="F77" s="44">
        <f>F78+F79+F80</f>
        <v>355</v>
      </c>
      <c r="G77" s="44">
        <f t="shared" ref="G77:L77" si="33">G78+G79+G80</f>
        <v>61</v>
      </c>
      <c r="H77" s="44">
        <f t="shared" si="33"/>
        <v>0</v>
      </c>
      <c r="I77" s="44">
        <f t="shared" si="33"/>
        <v>0</v>
      </c>
      <c r="J77" s="44">
        <f t="shared" si="33"/>
        <v>0</v>
      </c>
      <c r="K77" s="44">
        <f t="shared" si="33"/>
        <v>0</v>
      </c>
      <c r="L77" s="44">
        <f t="shared" si="33"/>
        <v>0</v>
      </c>
      <c r="M77" s="8">
        <f>F77+(G77*2)+(H77*3)+(I77*4)+(J77*5)+(K77*6)+(L77*1)</f>
        <v>477</v>
      </c>
      <c r="N77" s="11">
        <f t="shared" ref="N77:T77" si="34">N78+N79</f>
        <v>433</v>
      </c>
      <c r="O77" s="11">
        <f t="shared" si="34"/>
        <v>433</v>
      </c>
      <c r="P77" s="11">
        <f t="shared" si="34"/>
        <v>433</v>
      </c>
      <c r="Q77" s="11">
        <f t="shared" si="34"/>
        <v>433</v>
      </c>
      <c r="R77" s="11">
        <f t="shared" si="34"/>
        <v>433</v>
      </c>
      <c r="S77" s="11">
        <f t="shared" si="34"/>
        <v>433</v>
      </c>
      <c r="T77" s="11">
        <f t="shared" si="34"/>
        <v>433</v>
      </c>
      <c r="U77" s="11">
        <f>U78+U79</f>
        <v>433</v>
      </c>
      <c r="V77" s="11">
        <f t="shared" ref="V77:AB77" si="35">V78+V79+V80</f>
        <v>477</v>
      </c>
      <c r="W77" s="11">
        <f t="shared" si="35"/>
        <v>477</v>
      </c>
      <c r="X77" s="11">
        <f t="shared" si="35"/>
        <v>477</v>
      </c>
      <c r="Y77" s="11">
        <f t="shared" si="35"/>
        <v>477</v>
      </c>
      <c r="Z77" s="11">
        <f t="shared" si="35"/>
        <v>477</v>
      </c>
      <c r="AA77" s="11">
        <f t="shared" si="35"/>
        <v>477</v>
      </c>
      <c r="AB77" s="240">
        <f t="shared" si="35"/>
        <v>477</v>
      </c>
      <c r="AC77" s="207"/>
      <c r="AD77" s="8"/>
      <c r="AE77" s="8"/>
      <c r="AF77" s="8"/>
      <c r="AG77" s="208"/>
      <c r="AH77" s="194"/>
      <c r="AI77" s="166"/>
      <c r="AJ77" s="174"/>
    </row>
    <row r="78" spans="1:36" x14ac:dyDescent="0.3">
      <c r="A78" s="273"/>
      <c r="B78" s="43" t="s">
        <v>85</v>
      </c>
      <c r="C78" s="10" t="s">
        <v>27</v>
      </c>
      <c r="D78" s="8">
        <v>321</v>
      </c>
      <c r="E78" s="8">
        <f>SUM(F78:L78)</f>
        <v>270</v>
      </c>
      <c r="F78" s="8">
        <v>244</v>
      </c>
      <c r="G78" s="8">
        <v>26</v>
      </c>
      <c r="H78" s="8">
        <v>0</v>
      </c>
      <c r="I78" s="8">
        <v>0</v>
      </c>
      <c r="J78" s="8">
        <v>0</v>
      </c>
      <c r="K78" s="8">
        <v>0</v>
      </c>
      <c r="L78" s="8"/>
      <c r="M78" s="8">
        <f>F78+(G78*2)+(H78*3)+(I78*4)+(J78*5)+(K78*6)+(L78*1)</f>
        <v>296</v>
      </c>
      <c r="N78" s="11">
        <v>296</v>
      </c>
      <c r="O78" s="11">
        <v>296</v>
      </c>
      <c r="P78" s="11">
        <v>296</v>
      </c>
      <c r="Q78" s="11">
        <v>296</v>
      </c>
      <c r="R78" s="11">
        <v>296</v>
      </c>
      <c r="S78" s="11">
        <v>296</v>
      </c>
      <c r="T78" s="11">
        <v>296</v>
      </c>
      <c r="U78" s="11">
        <v>296</v>
      </c>
      <c r="V78" s="11">
        <v>296</v>
      </c>
      <c r="W78" s="11">
        <v>296</v>
      </c>
      <c r="X78" s="11">
        <v>296</v>
      </c>
      <c r="Y78" s="11">
        <v>296</v>
      </c>
      <c r="Z78" s="11">
        <v>296</v>
      </c>
      <c r="AA78" s="11">
        <v>296</v>
      </c>
      <c r="AB78" s="252">
        <v>296</v>
      </c>
      <c r="AC78" s="207"/>
      <c r="AD78" s="8"/>
      <c r="AE78" s="8"/>
      <c r="AF78" s="8"/>
      <c r="AG78" s="208"/>
      <c r="AH78" s="194"/>
      <c r="AI78" s="166"/>
      <c r="AJ78" s="174"/>
    </row>
    <row r="79" spans="1:36" x14ac:dyDescent="0.3">
      <c r="A79" s="273"/>
      <c r="B79" s="43" t="s">
        <v>86</v>
      </c>
      <c r="C79" s="10" t="s">
        <v>27</v>
      </c>
      <c r="D79" s="8">
        <v>164</v>
      </c>
      <c r="E79" s="8">
        <f t="shared" ref="E79:E80" si="36">SUM(F79:L79)</f>
        <v>111</v>
      </c>
      <c r="F79" s="8">
        <v>85</v>
      </c>
      <c r="G79" s="8">
        <v>26</v>
      </c>
      <c r="H79" s="8">
        <v>0</v>
      </c>
      <c r="I79" s="8">
        <v>0</v>
      </c>
      <c r="J79" s="8">
        <v>0</v>
      </c>
      <c r="K79" s="8">
        <v>0</v>
      </c>
      <c r="L79" s="8"/>
      <c r="M79" s="8">
        <f t="shared" ref="M79:M88" si="37">F79+(G79*2)+(H79*3)+(I79*4)+(J79*5)+(K79*6)</f>
        <v>137</v>
      </c>
      <c r="N79" s="198">
        <v>137</v>
      </c>
      <c r="O79" s="198">
        <v>137</v>
      </c>
      <c r="P79" s="198">
        <v>137</v>
      </c>
      <c r="Q79" s="198">
        <v>137</v>
      </c>
      <c r="R79" s="198">
        <v>137</v>
      </c>
      <c r="S79" s="198">
        <v>137</v>
      </c>
      <c r="T79" s="198">
        <v>137</v>
      </c>
      <c r="U79" s="198">
        <v>137</v>
      </c>
      <c r="V79" s="198">
        <v>137</v>
      </c>
      <c r="W79" s="198">
        <v>137</v>
      </c>
      <c r="X79" s="268">
        <v>137</v>
      </c>
      <c r="Y79" s="267">
        <v>137</v>
      </c>
      <c r="Z79" s="268">
        <v>137</v>
      </c>
      <c r="AA79" s="269">
        <v>137</v>
      </c>
      <c r="AB79" s="266">
        <v>137</v>
      </c>
      <c r="AC79" s="207"/>
      <c r="AD79" s="8"/>
      <c r="AE79" s="8"/>
      <c r="AF79" s="8"/>
      <c r="AG79" s="208"/>
      <c r="AH79" s="194"/>
      <c r="AI79" s="166"/>
      <c r="AJ79" s="174"/>
    </row>
    <row r="80" spans="1:36" x14ac:dyDescent="0.3">
      <c r="A80" s="273"/>
      <c r="B80" s="43" t="s">
        <v>197</v>
      </c>
      <c r="C80" s="10" t="s">
        <v>27</v>
      </c>
      <c r="D80" s="8">
        <v>44</v>
      </c>
      <c r="E80" s="8">
        <f t="shared" si="36"/>
        <v>35</v>
      </c>
      <c r="F80" s="8">
        <v>26</v>
      </c>
      <c r="G80" s="8">
        <v>9</v>
      </c>
      <c r="H80" s="8"/>
      <c r="I80" s="8"/>
      <c r="J80" s="8"/>
      <c r="K80" s="8"/>
      <c r="L80" s="8"/>
      <c r="M80" s="8">
        <f t="shared" si="37"/>
        <v>44</v>
      </c>
      <c r="N80" s="198"/>
      <c r="O80" s="198"/>
      <c r="P80" s="198"/>
      <c r="Q80" s="198"/>
      <c r="R80" s="198"/>
      <c r="S80" s="198"/>
      <c r="T80" s="198"/>
      <c r="U80" s="198"/>
      <c r="V80" s="198">
        <v>44</v>
      </c>
      <c r="W80" s="198">
        <v>44</v>
      </c>
      <c r="X80" s="270">
        <v>44</v>
      </c>
      <c r="Y80" s="198">
        <v>44</v>
      </c>
      <c r="Z80" s="258">
        <v>44</v>
      </c>
      <c r="AA80" s="258">
        <v>44</v>
      </c>
      <c r="AB80" s="266">
        <v>44</v>
      </c>
      <c r="AC80" s="207"/>
      <c r="AD80" s="8">
        <v>13</v>
      </c>
      <c r="AE80" s="8"/>
      <c r="AF80" s="8"/>
      <c r="AG80" s="208"/>
      <c r="AH80" s="194"/>
      <c r="AI80" s="166"/>
      <c r="AJ80" s="174"/>
    </row>
    <row r="81" spans="1:36" x14ac:dyDescent="0.3">
      <c r="A81" s="273">
        <v>49</v>
      </c>
      <c r="B81" s="9" t="s">
        <v>87</v>
      </c>
      <c r="C81" s="10" t="s">
        <v>27</v>
      </c>
      <c r="D81" s="8">
        <v>171</v>
      </c>
      <c r="E81" s="8">
        <f t="shared" ref="E81:E83" si="38">SUM(F81:K81)</f>
        <v>131</v>
      </c>
      <c r="F81" s="8">
        <v>65</v>
      </c>
      <c r="G81" s="8">
        <v>58</v>
      </c>
      <c r="H81" s="8">
        <v>0</v>
      </c>
      <c r="I81" s="8">
        <v>8</v>
      </c>
      <c r="J81" s="8">
        <v>0</v>
      </c>
      <c r="K81" s="8">
        <v>0</v>
      </c>
      <c r="L81" s="8"/>
      <c r="M81" s="8">
        <f t="shared" si="37"/>
        <v>213</v>
      </c>
      <c r="N81" s="11">
        <v>171</v>
      </c>
      <c r="O81" s="11">
        <v>171</v>
      </c>
      <c r="P81" s="11">
        <v>195</v>
      </c>
      <c r="Q81" s="11">
        <v>195</v>
      </c>
      <c r="R81" s="11">
        <v>195</v>
      </c>
      <c r="S81" s="11">
        <v>195</v>
      </c>
      <c r="T81" s="11">
        <v>214</v>
      </c>
      <c r="U81" s="11">
        <v>214</v>
      </c>
      <c r="V81" s="11">
        <v>214</v>
      </c>
      <c r="W81" s="11">
        <v>214</v>
      </c>
      <c r="X81" s="11">
        <v>214</v>
      </c>
      <c r="Y81" s="11">
        <v>214</v>
      </c>
      <c r="Z81" s="11">
        <v>214</v>
      </c>
      <c r="AA81" s="11">
        <v>213</v>
      </c>
      <c r="AB81" s="252">
        <v>213</v>
      </c>
      <c r="AC81" s="207">
        <v>30</v>
      </c>
      <c r="AD81" s="8"/>
      <c r="AE81" s="8"/>
      <c r="AF81" s="8"/>
      <c r="AG81" s="208"/>
      <c r="AH81" s="194"/>
      <c r="AI81" s="166"/>
      <c r="AJ81" s="174"/>
    </row>
    <row r="82" spans="1:36" x14ac:dyDescent="0.3">
      <c r="A82" s="273">
        <v>50</v>
      </c>
      <c r="B82" s="9" t="s">
        <v>88</v>
      </c>
      <c r="C82" s="10" t="s">
        <v>27</v>
      </c>
      <c r="D82" s="8">
        <v>212</v>
      </c>
      <c r="E82" s="8">
        <f t="shared" si="38"/>
        <v>168</v>
      </c>
      <c r="F82" s="8">
        <v>124</v>
      </c>
      <c r="G82" s="8">
        <v>44</v>
      </c>
      <c r="H82" s="8">
        <v>0</v>
      </c>
      <c r="I82" s="8">
        <v>0</v>
      </c>
      <c r="J82" s="8">
        <v>0</v>
      </c>
      <c r="K82" s="8">
        <v>0</v>
      </c>
      <c r="L82" s="8"/>
      <c r="M82" s="8">
        <f t="shared" si="37"/>
        <v>212</v>
      </c>
      <c r="N82" s="11">
        <v>212</v>
      </c>
      <c r="O82" s="11">
        <v>212</v>
      </c>
      <c r="P82" s="11">
        <v>212</v>
      </c>
      <c r="Q82" s="11">
        <v>212</v>
      </c>
      <c r="R82" s="11">
        <v>212</v>
      </c>
      <c r="S82" s="11">
        <v>212</v>
      </c>
      <c r="T82" s="11">
        <v>212</v>
      </c>
      <c r="U82" s="11">
        <v>212</v>
      </c>
      <c r="V82" s="11">
        <v>212</v>
      </c>
      <c r="W82" s="11">
        <v>212</v>
      </c>
      <c r="X82" s="11">
        <v>212</v>
      </c>
      <c r="Y82" s="11">
        <v>212</v>
      </c>
      <c r="Z82" s="11">
        <v>212</v>
      </c>
      <c r="AA82" s="11">
        <v>212</v>
      </c>
      <c r="AB82" s="252">
        <v>212</v>
      </c>
      <c r="AC82" s="207">
        <v>10</v>
      </c>
      <c r="AD82" s="8"/>
      <c r="AE82" s="8"/>
      <c r="AF82" s="8"/>
      <c r="AG82" s="208"/>
      <c r="AH82" s="194"/>
      <c r="AI82" s="166"/>
      <c r="AJ82" s="174"/>
    </row>
    <row r="83" spans="1:36" x14ac:dyDescent="0.3">
      <c r="A83" s="273">
        <v>51</v>
      </c>
      <c r="B83" s="9" t="s">
        <v>89</v>
      </c>
      <c r="C83" s="10" t="s">
        <v>27</v>
      </c>
      <c r="D83" s="8">
        <v>230</v>
      </c>
      <c r="E83" s="8">
        <f t="shared" si="38"/>
        <v>170</v>
      </c>
      <c r="F83" s="8">
        <v>110</v>
      </c>
      <c r="G83" s="8">
        <v>60</v>
      </c>
      <c r="H83" s="8">
        <v>0</v>
      </c>
      <c r="I83" s="8">
        <v>0</v>
      </c>
      <c r="J83" s="8">
        <v>0</v>
      </c>
      <c r="K83" s="8">
        <v>0</v>
      </c>
      <c r="L83" s="8"/>
      <c r="M83" s="8">
        <f t="shared" si="37"/>
        <v>230</v>
      </c>
      <c r="N83" s="11">
        <v>230</v>
      </c>
      <c r="O83" s="11">
        <v>230</v>
      </c>
      <c r="P83" s="11">
        <v>230</v>
      </c>
      <c r="Q83" s="11">
        <v>230</v>
      </c>
      <c r="R83" s="11">
        <v>230</v>
      </c>
      <c r="S83" s="11">
        <v>230</v>
      </c>
      <c r="T83" s="11">
        <v>230</v>
      </c>
      <c r="U83" s="11">
        <v>230</v>
      </c>
      <c r="V83" s="11">
        <v>230</v>
      </c>
      <c r="W83" s="11">
        <v>230</v>
      </c>
      <c r="X83" s="11">
        <v>230</v>
      </c>
      <c r="Y83" s="11">
        <v>230</v>
      </c>
      <c r="Z83" s="11">
        <v>230</v>
      </c>
      <c r="AA83" s="11">
        <v>230</v>
      </c>
      <c r="AB83" s="252">
        <v>230</v>
      </c>
      <c r="AC83" s="207">
        <v>30</v>
      </c>
      <c r="AD83" s="8"/>
      <c r="AE83" s="8"/>
      <c r="AF83" s="8"/>
      <c r="AG83" s="208"/>
      <c r="AH83" s="194"/>
      <c r="AI83" s="166"/>
      <c r="AJ83" s="174"/>
    </row>
    <row r="84" spans="1:36" x14ac:dyDescent="0.3">
      <c r="A84" s="273">
        <v>52</v>
      </c>
      <c r="B84" s="9" t="s">
        <v>90</v>
      </c>
      <c r="C84" s="10" t="s">
        <v>27</v>
      </c>
      <c r="D84" s="8">
        <v>570</v>
      </c>
      <c r="E84" s="44">
        <f t="shared" ref="E84:K85" si="39">E85+E86</f>
        <v>342</v>
      </c>
      <c r="F84" s="44">
        <f t="shared" si="39"/>
        <v>171</v>
      </c>
      <c r="G84" s="44">
        <f t="shared" si="39"/>
        <v>122</v>
      </c>
      <c r="H84" s="44">
        <f t="shared" si="39"/>
        <v>49</v>
      </c>
      <c r="I84" s="44">
        <f t="shared" si="39"/>
        <v>0</v>
      </c>
      <c r="J84" s="44">
        <f t="shared" si="39"/>
        <v>0</v>
      </c>
      <c r="K84" s="44">
        <f t="shared" si="39"/>
        <v>0</v>
      </c>
      <c r="L84" s="44"/>
      <c r="M84" s="8">
        <f t="shared" si="37"/>
        <v>562</v>
      </c>
      <c r="N84" s="11">
        <f t="shared" ref="N84:T84" si="40">N85+N86</f>
        <v>570</v>
      </c>
      <c r="O84" s="11">
        <f t="shared" si="40"/>
        <v>570</v>
      </c>
      <c r="P84" s="11">
        <f t="shared" si="40"/>
        <v>570</v>
      </c>
      <c r="Q84" s="11">
        <f t="shared" si="40"/>
        <v>570</v>
      </c>
      <c r="R84" s="11">
        <f t="shared" si="40"/>
        <v>570</v>
      </c>
      <c r="S84" s="11">
        <f t="shared" si="40"/>
        <v>570</v>
      </c>
      <c r="T84" s="11">
        <f t="shared" si="40"/>
        <v>570</v>
      </c>
      <c r="U84" s="11">
        <f t="shared" ref="U84:AB84" si="41">U85+U86</f>
        <v>570</v>
      </c>
      <c r="V84" s="11">
        <f t="shared" si="41"/>
        <v>570</v>
      </c>
      <c r="W84" s="11">
        <f t="shared" si="41"/>
        <v>570</v>
      </c>
      <c r="X84" s="11">
        <f t="shared" si="41"/>
        <v>570</v>
      </c>
      <c r="Y84" s="11">
        <f t="shared" si="41"/>
        <v>570</v>
      </c>
      <c r="Z84" s="11">
        <f t="shared" si="41"/>
        <v>562</v>
      </c>
      <c r="AA84" s="11">
        <f t="shared" si="41"/>
        <v>562</v>
      </c>
      <c r="AB84" s="11">
        <f t="shared" si="41"/>
        <v>562</v>
      </c>
      <c r="AC84" s="207">
        <f>AC86+AC85</f>
        <v>10</v>
      </c>
      <c r="AD84" s="8">
        <v>30</v>
      </c>
      <c r="AE84" s="8"/>
      <c r="AF84" s="8"/>
      <c r="AG84" s="208"/>
      <c r="AH84" s="194"/>
      <c r="AI84" s="166"/>
      <c r="AJ84" s="174"/>
    </row>
    <row r="85" spans="1:36" x14ac:dyDescent="0.3">
      <c r="A85" s="273"/>
      <c r="B85" s="43" t="s">
        <v>91</v>
      </c>
      <c r="C85" s="10" t="s">
        <v>27</v>
      </c>
      <c r="D85" s="8">
        <v>378</v>
      </c>
      <c r="E85" s="8">
        <f t="shared" ref="E85:E92" si="42">SUM(F85:K85)</f>
        <v>193</v>
      </c>
      <c r="F85" s="8">
        <v>56</v>
      </c>
      <c r="G85" s="8">
        <v>89</v>
      </c>
      <c r="H85" s="8">
        <v>48</v>
      </c>
      <c r="I85" s="44">
        <f t="shared" si="39"/>
        <v>0</v>
      </c>
      <c r="J85" s="8">
        <v>0</v>
      </c>
      <c r="K85" s="8">
        <v>0</v>
      </c>
      <c r="L85" s="8"/>
      <c r="M85" s="8">
        <f t="shared" si="37"/>
        <v>378</v>
      </c>
      <c r="N85" s="11">
        <v>378</v>
      </c>
      <c r="O85" s="11">
        <v>378</v>
      </c>
      <c r="P85" s="11">
        <v>378</v>
      </c>
      <c r="Q85" s="11">
        <v>378</v>
      </c>
      <c r="R85" s="11">
        <v>378</v>
      </c>
      <c r="S85" s="11">
        <v>378</v>
      </c>
      <c r="T85" s="11">
        <v>378</v>
      </c>
      <c r="U85" s="11">
        <v>378</v>
      </c>
      <c r="V85" s="11">
        <v>378</v>
      </c>
      <c r="W85" s="11">
        <v>378</v>
      </c>
      <c r="X85" s="11">
        <v>378</v>
      </c>
      <c r="Y85" s="11">
        <v>378</v>
      </c>
      <c r="Z85" s="11">
        <v>378</v>
      </c>
      <c r="AA85" s="11">
        <v>378</v>
      </c>
      <c r="AB85" s="252">
        <v>378</v>
      </c>
      <c r="AC85" s="207">
        <v>6</v>
      </c>
      <c r="AD85" s="8"/>
      <c r="AE85" s="8"/>
      <c r="AF85" s="8"/>
      <c r="AG85" s="208"/>
      <c r="AH85" s="194"/>
      <c r="AI85" s="166"/>
      <c r="AJ85" s="174"/>
    </row>
    <row r="86" spans="1:36" x14ac:dyDescent="0.3">
      <c r="A86" s="273"/>
      <c r="B86" s="43" t="s">
        <v>92</v>
      </c>
      <c r="C86" s="10" t="s">
        <v>27</v>
      </c>
      <c r="D86" s="8">
        <v>192</v>
      </c>
      <c r="E86" s="8">
        <f t="shared" si="42"/>
        <v>149</v>
      </c>
      <c r="F86" s="8">
        <v>115</v>
      </c>
      <c r="G86" s="8">
        <v>33</v>
      </c>
      <c r="H86" s="8">
        <v>1</v>
      </c>
      <c r="I86" s="8">
        <v>0</v>
      </c>
      <c r="J86" s="8">
        <v>0</v>
      </c>
      <c r="K86" s="8">
        <v>0</v>
      </c>
      <c r="L86" s="8"/>
      <c r="M86" s="8">
        <f t="shared" si="37"/>
        <v>184</v>
      </c>
      <c r="N86" s="11">
        <v>192</v>
      </c>
      <c r="O86" s="11">
        <v>192</v>
      </c>
      <c r="P86" s="11">
        <v>192</v>
      </c>
      <c r="Q86" s="11">
        <v>192</v>
      </c>
      <c r="R86" s="11">
        <v>192</v>
      </c>
      <c r="S86" s="11">
        <v>192</v>
      </c>
      <c r="T86" s="11">
        <v>192</v>
      </c>
      <c r="U86" s="11">
        <v>192</v>
      </c>
      <c r="V86" s="11">
        <v>192</v>
      </c>
      <c r="W86" s="11">
        <v>192</v>
      </c>
      <c r="X86" s="11">
        <v>192</v>
      </c>
      <c r="Y86" s="11">
        <v>192</v>
      </c>
      <c r="Z86" s="240">
        <v>184</v>
      </c>
      <c r="AA86" s="240">
        <v>184</v>
      </c>
      <c r="AB86" s="255">
        <v>184</v>
      </c>
      <c r="AC86" s="207">
        <v>4</v>
      </c>
      <c r="AD86" s="8"/>
      <c r="AE86" s="8"/>
      <c r="AF86" s="8"/>
      <c r="AG86" s="208"/>
      <c r="AH86" s="194"/>
      <c r="AI86" s="166"/>
      <c r="AJ86" s="174"/>
    </row>
    <row r="87" spans="1:36" x14ac:dyDescent="0.3">
      <c r="A87" s="273">
        <v>53</v>
      </c>
      <c r="B87" s="48" t="s">
        <v>93</v>
      </c>
      <c r="C87" s="49" t="s">
        <v>29</v>
      </c>
      <c r="D87" s="14">
        <v>60</v>
      </c>
      <c r="E87" s="14">
        <f t="shared" si="42"/>
        <v>37</v>
      </c>
      <c r="F87" s="14">
        <v>8</v>
      </c>
      <c r="G87" s="14">
        <v>29</v>
      </c>
      <c r="H87" s="14">
        <v>0</v>
      </c>
      <c r="I87" s="14">
        <v>0</v>
      </c>
      <c r="J87" s="14">
        <v>0</v>
      </c>
      <c r="K87" s="14">
        <v>0</v>
      </c>
      <c r="L87" s="14"/>
      <c r="M87" s="14">
        <f t="shared" si="37"/>
        <v>66</v>
      </c>
      <c r="N87" s="15">
        <v>66</v>
      </c>
      <c r="O87" s="15">
        <v>66</v>
      </c>
      <c r="P87" s="15">
        <v>66</v>
      </c>
      <c r="Q87" s="15">
        <v>66</v>
      </c>
      <c r="R87" s="15">
        <v>66</v>
      </c>
      <c r="S87" s="15">
        <v>66</v>
      </c>
      <c r="T87" s="15">
        <v>66</v>
      </c>
      <c r="U87" s="15">
        <v>66</v>
      </c>
      <c r="V87" s="15">
        <v>66</v>
      </c>
      <c r="W87" s="15">
        <v>66</v>
      </c>
      <c r="X87" s="15">
        <v>66</v>
      </c>
      <c r="Y87" s="15">
        <v>66</v>
      </c>
      <c r="Z87" s="15">
        <v>66</v>
      </c>
      <c r="AA87" s="15">
        <v>66</v>
      </c>
      <c r="AB87" s="251">
        <v>66</v>
      </c>
      <c r="AC87" s="209">
        <v>0</v>
      </c>
      <c r="AD87" s="14"/>
      <c r="AE87" s="14"/>
      <c r="AF87" s="14"/>
      <c r="AG87" s="210"/>
      <c r="AH87" s="202"/>
      <c r="AI87" s="192"/>
      <c r="AJ87" s="195"/>
    </row>
    <row r="88" spans="1:36" x14ac:dyDescent="0.3">
      <c r="A88" s="273">
        <v>54</v>
      </c>
      <c r="B88" s="48" t="s">
        <v>94</v>
      </c>
      <c r="C88" s="49" t="s">
        <v>29</v>
      </c>
      <c r="D88" s="14">
        <v>150</v>
      </c>
      <c r="E88" s="14">
        <f t="shared" si="42"/>
        <v>98</v>
      </c>
      <c r="F88" s="14">
        <v>39</v>
      </c>
      <c r="G88" s="14">
        <v>59</v>
      </c>
      <c r="H88" s="14">
        <v>0</v>
      </c>
      <c r="I88" s="14">
        <v>0</v>
      </c>
      <c r="J88" s="14">
        <v>0</v>
      </c>
      <c r="K88" s="14">
        <v>0</v>
      </c>
      <c r="L88" s="14"/>
      <c r="M88" s="14">
        <f t="shared" si="37"/>
        <v>157</v>
      </c>
      <c r="N88" s="15">
        <v>157</v>
      </c>
      <c r="O88" s="15">
        <v>157</v>
      </c>
      <c r="P88" s="15">
        <v>157</v>
      </c>
      <c r="Q88" s="15">
        <v>157</v>
      </c>
      <c r="R88" s="15">
        <v>157</v>
      </c>
      <c r="S88" s="15">
        <v>157</v>
      </c>
      <c r="T88" s="15">
        <v>157</v>
      </c>
      <c r="U88" s="15">
        <v>157</v>
      </c>
      <c r="V88" s="15">
        <v>157</v>
      </c>
      <c r="W88" s="15">
        <v>157</v>
      </c>
      <c r="X88" s="15">
        <v>157</v>
      </c>
      <c r="Y88" s="15">
        <v>157</v>
      </c>
      <c r="Z88" s="15">
        <v>157</v>
      </c>
      <c r="AA88" s="15">
        <v>157</v>
      </c>
      <c r="AB88" s="251">
        <v>157</v>
      </c>
      <c r="AC88" s="209">
        <v>0</v>
      </c>
      <c r="AD88" s="14">
        <v>60</v>
      </c>
      <c r="AE88" s="14"/>
      <c r="AF88" s="14"/>
      <c r="AG88" s="210"/>
      <c r="AH88" s="202">
        <v>0</v>
      </c>
      <c r="AI88" s="192">
        <v>0</v>
      </c>
      <c r="AJ88" s="195">
        <v>0</v>
      </c>
    </row>
    <row r="89" spans="1:36" x14ac:dyDescent="0.3">
      <c r="A89" s="273">
        <v>55</v>
      </c>
      <c r="B89" s="48" t="s">
        <v>95</v>
      </c>
      <c r="C89" s="49" t="s">
        <v>29</v>
      </c>
      <c r="D89" s="14">
        <v>150</v>
      </c>
      <c r="E89" s="14">
        <f t="shared" si="42"/>
        <v>98</v>
      </c>
      <c r="F89" s="14">
        <v>45</v>
      </c>
      <c r="G89" s="14">
        <v>53</v>
      </c>
      <c r="H89" s="14"/>
      <c r="I89" s="14"/>
      <c r="J89" s="14"/>
      <c r="K89" s="14"/>
      <c r="L89" s="14">
        <v>3</v>
      </c>
      <c r="M89" s="14">
        <f>F89+(G89*2)+(H89*3)+(I89*4)+(L89*2)</f>
        <v>157</v>
      </c>
      <c r="N89" s="15">
        <v>157</v>
      </c>
      <c r="O89" s="15">
        <v>157</v>
      </c>
      <c r="P89" s="15">
        <v>157</v>
      </c>
      <c r="Q89" s="15">
        <v>157</v>
      </c>
      <c r="R89" s="15">
        <v>157</v>
      </c>
      <c r="S89" s="15">
        <v>157</v>
      </c>
      <c r="T89" s="15">
        <v>157</v>
      </c>
      <c r="U89" s="15">
        <v>157</v>
      </c>
      <c r="V89" s="15">
        <v>157</v>
      </c>
      <c r="W89" s="15">
        <v>157</v>
      </c>
      <c r="X89" s="15">
        <v>157</v>
      </c>
      <c r="Y89" s="15">
        <v>157</v>
      </c>
      <c r="Z89" s="15">
        <v>157</v>
      </c>
      <c r="AA89" s="15">
        <v>157</v>
      </c>
      <c r="AB89" s="251">
        <v>157</v>
      </c>
      <c r="AC89" s="209">
        <v>0</v>
      </c>
      <c r="AD89" s="14"/>
      <c r="AE89" s="14"/>
      <c r="AF89" s="14"/>
      <c r="AG89" s="210"/>
      <c r="AH89" s="202">
        <v>0</v>
      </c>
      <c r="AI89" s="192">
        <v>0</v>
      </c>
      <c r="AJ89" s="195">
        <v>0</v>
      </c>
    </row>
    <row r="90" spans="1:36" x14ac:dyDescent="0.3">
      <c r="A90" s="273">
        <v>56</v>
      </c>
      <c r="B90" s="9" t="s">
        <v>96</v>
      </c>
      <c r="C90" s="10" t="s">
        <v>27</v>
      </c>
      <c r="D90" s="8">
        <v>164</v>
      </c>
      <c r="E90" s="8">
        <f t="shared" si="42"/>
        <v>95</v>
      </c>
      <c r="F90" s="8">
        <v>39</v>
      </c>
      <c r="G90" s="8">
        <v>56</v>
      </c>
      <c r="H90" s="8">
        <v>0</v>
      </c>
      <c r="I90" s="8">
        <v>0</v>
      </c>
      <c r="J90" s="8">
        <v>0</v>
      </c>
      <c r="K90" s="8">
        <v>0</v>
      </c>
      <c r="L90" s="8"/>
      <c r="M90" s="8">
        <f t="shared" ref="M90:M103" si="43">F90+(G90*2)+(H90*3)+(I90*4)+(J90*5)+(K90*6)</f>
        <v>151</v>
      </c>
      <c r="N90" s="11">
        <v>164</v>
      </c>
      <c r="O90" s="11">
        <v>164</v>
      </c>
      <c r="P90" s="11">
        <v>164</v>
      </c>
      <c r="Q90" s="11">
        <v>164</v>
      </c>
      <c r="R90" s="11">
        <v>164</v>
      </c>
      <c r="S90" s="11">
        <v>164</v>
      </c>
      <c r="T90" s="11">
        <v>164</v>
      </c>
      <c r="U90" s="11">
        <v>159</v>
      </c>
      <c r="V90" s="11">
        <v>159</v>
      </c>
      <c r="W90" s="11">
        <v>159</v>
      </c>
      <c r="X90" s="11">
        <v>159</v>
      </c>
      <c r="Y90" s="11">
        <v>159</v>
      </c>
      <c r="Z90" s="11">
        <v>159</v>
      </c>
      <c r="AA90" s="11">
        <v>158</v>
      </c>
      <c r="AB90" s="252">
        <v>151</v>
      </c>
      <c r="AC90" s="207">
        <v>24</v>
      </c>
      <c r="AD90" s="8">
        <v>30</v>
      </c>
      <c r="AE90" s="8"/>
      <c r="AF90" s="8"/>
      <c r="AG90" s="208"/>
      <c r="AH90" s="194">
        <v>1</v>
      </c>
      <c r="AI90" s="166"/>
      <c r="AJ90" s="174"/>
    </row>
    <row r="91" spans="1:36" x14ac:dyDescent="0.3">
      <c r="A91" s="273">
        <v>57</v>
      </c>
      <c r="B91" s="12" t="s">
        <v>97</v>
      </c>
      <c r="C91" s="13" t="s">
        <v>29</v>
      </c>
      <c r="D91" s="14">
        <v>65</v>
      </c>
      <c r="E91" s="14">
        <f t="shared" si="42"/>
        <v>53</v>
      </c>
      <c r="F91" s="14">
        <v>32</v>
      </c>
      <c r="G91" s="14">
        <v>19</v>
      </c>
      <c r="H91" s="14">
        <v>2</v>
      </c>
      <c r="I91" s="14">
        <v>0</v>
      </c>
      <c r="J91" s="14">
        <v>0</v>
      </c>
      <c r="K91" s="14">
        <v>0</v>
      </c>
      <c r="L91" s="14"/>
      <c r="M91" s="14">
        <f t="shared" si="43"/>
        <v>76</v>
      </c>
      <c r="N91" s="15">
        <v>67</v>
      </c>
      <c r="O91" s="15">
        <v>67</v>
      </c>
      <c r="P91" s="15">
        <v>67</v>
      </c>
      <c r="Q91" s="15">
        <v>67</v>
      </c>
      <c r="R91" s="15">
        <v>72</v>
      </c>
      <c r="S91" s="16">
        <v>68</v>
      </c>
      <c r="T91" s="15">
        <v>76</v>
      </c>
      <c r="U91" s="15">
        <v>76</v>
      </c>
      <c r="V91" s="15">
        <v>76</v>
      </c>
      <c r="W91" s="15">
        <v>76</v>
      </c>
      <c r="X91" s="15">
        <v>76</v>
      </c>
      <c r="Y91" s="15">
        <v>76</v>
      </c>
      <c r="Z91" s="15">
        <v>76</v>
      </c>
      <c r="AA91" s="15">
        <v>76</v>
      </c>
      <c r="AB91" s="251">
        <v>76</v>
      </c>
      <c r="AC91" s="209">
        <v>0</v>
      </c>
      <c r="AD91" s="14"/>
      <c r="AE91" s="14"/>
      <c r="AF91" s="14"/>
      <c r="AG91" s="210"/>
      <c r="AH91" s="202"/>
      <c r="AI91" s="192"/>
      <c r="AJ91" s="195"/>
    </row>
    <row r="92" spans="1:36" x14ac:dyDescent="0.3">
      <c r="A92" s="273">
        <v>58</v>
      </c>
      <c r="B92" s="12" t="s">
        <v>98</v>
      </c>
      <c r="C92" s="13" t="s">
        <v>29</v>
      </c>
      <c r="D92" s="14">
        <v>186</v>
      </c>
      <c r="E92" s="14">
        <f t="shared" si="42"/>
        <v>103</v>
      </c>
      <c r="F92" s="14">
        <v>53</v>
      </c>
      <c r="G92" s="14">
        <v>50</v>
      </c>
      <c r="H92" s="14">
        <v>0</v>
      </c>
      <c r="I92" s="14">
        <v>0</v>
      </c>
      <c r="J92" s="14">
        <v>0</v>
      </c>
      <c r="K92" s="14">
        <v>0</v>
      </c>
      <c r="L92" s="8">
        <v>23</v>
      </c>
      <c r="M92" s="14">
        <f>F92+(G92*2)+(H92*3)+(I92*4)+(J92*5)+(K92*6)+(19*2+4)</f>
        <v>195</v>
      </c>
      <c r="N92" s="15">
        <v>195</v>
      </c>
      <c r="O92" s="15">
        <v>195</v>
      </c>
      <c r="P92" s="15">
        <v>195</v>
      </c>
      <c r="Q92" s="15">
        <v>195</v>
      </c>
      <c r="R92" s="15">
        <v>195</v>
      </c>
      <c r="S92" s="15">
        <v>195</v>
      </c>
      <c r="T92" s="15">
        <v>195</v>
      </c>
      <c r="U92" s="15">
        <v>195</v>
      </c>
      <c r="V92" s="15">
        <v>195</v>
      </c>
      <c r="W92" s="15">
        <v>195</v>
      </c>
      <c r="X92" s="15">
        <v>195</v>
      </c>
      <c r="Y92" s="15">
        <v>195</v>
      </c>
      <c r="Z92" s="15">
        <v>195</v>
      </c>
      <c r="AA92" s="15">
        <v>195</v>
      </c>
      <c r="AB92" s="251">
        <v>195</v>
      </c>
      <c r="AC92" s="209">
        <v>0</v>
      </c>
      <c r="AD92" s="14">
        <v>4</v>
      </c>
      <c r="AE92" s="14"/>
      <c r="AF92" s="14"/>
      <c r="AG92" s="210"/>
      <c r="AH92" s="202">
        <v>0</v>
      </c>
      <c r="AI92" s="192">
        <v>0</v>
      </c>
      <c r="AJ92" s="195">
        <v>0</v>
      </c>
    </row>
    <row r="93" spans="1:36" x14ac:dyDescent="0.3">
      <c r="A93" s="273">
        <v>59</v>
      </c>
      <c r="B93" s="51" t="s">
        <v>99</v>
      </c>
      <c r="C93" s="52" t="s">
        <v>27</v>
      </c>
      <c r="D93" s="8">
        <v>261</v>
      </c>
      <c r="E93" s="44">
        <f t="shared" ref="E93:K93" si="44">E94+E95</f>
        <v>115</v>
      </c>
      <c r="F93" s="44">
        <f t="shared" si="44"/>
        <v>22</v>
      </c>
      <c r="G93" s="44">
        <f t="shared" si="44"/>
        <v>67</v>
      </c>
      <c r="H93" s="44">
        <f t="shared" si="44"/>
        <v>26</v>
      </c>
      <c r="I93" s="44">
        <f t="shared" si="44"/>
        <v>0</v>
      </c>
      <c r="J93" s="44">
        <f t="shared" si="44"/>
        <v>0</v>
      </c>
      <c r="K93" s="44">
        <f t="shared" si="44"/>
        <v>0</v>
      </c>
      <c r="L93" s="44"/>
      <c r="M93" s="8">
        <f t="shared" si="43"/>
        <v>234</v>
      </c>
      <c r="N93" s="11">
        <f t="shared" ref="N93:T93" si="45">N94+N95</f>
        <v>261</v>
      </c>
      <c r="O93" s="11">
        <f t="shared" si="45"/>
        <v>261</v>
      </c>
      <c r="P93" s="11">
        <f t="shared" si="45"/>
        <v>261</v>
      </c>
      <c r="Q93" s="11">
        <f t="shared" si="45"/>
        <v>261</v>
      </c>
      <c r="R93" s="11">
        <f t="shared" si="45"/>
        <v>261</v>
      </c>
      <c r="S93" s="11">
        <f t="shared" si="45"/>
        <v>261</v>
      </c>
      <c r="T93" s="11">
        <f t="shared" si="45"/>
        <v>261</v>
      </c>
      <c r="U93" s="11">
        <f t="shared" ref="U93:Z93" si="46">U94+U95</f>
        <v>261</v>
      </c>
      <c r="V93" s="11">
        <f t="shared" si="46"/>
        <v>261</v>
      </c>
      <c r="W93" s="11">
        <f t="shared" si="46"/>
        <v>252</v>
      </c>
      <c r="X93" s="11">
        <f t="shared" si="46"/>
        <v>247</v>
      </c>
      <c r="Y93" s="11">
        <f t="shared" si="46"/>
        <v>247</v>
      </c>
      <c r="Z93" s="11">
        <f t="shared" si="46"/>
        <v>247</v>
      </c>
      <c r="AA93" s="11">
        <f>AA94+AA95</f>
        <v>237</v>
      </c>
      <c r="AB93" s="11">
        <f>AB94+AB95</f>
        <v>234</v>
      </c>
      <c r="AC93" s="207">
        <v>5</v>
      </c>
      <c r="AD93" s="8">
        <v>14</v>
      </c>
      <c r="AE93" s="8">
        <v>1</v>
      </c>
      <c r="AF93" s="8"/>
      <c r="AG93" s="208"/>
      <c r="AH93" s="194"/>
      <c r="AI93" s="166"/>
      <c r="AJ93" s="174"/>
    </row>
    <row r="94" spans="1:36" x14ac:dyDescent="0.3">
      <c r="A94" s="273"/>
      <c r="B94" s="43" t="s">
        <v>100</v>
      </c>
      <c r="C94" s="10" t="s">
        <v>27</v>
      </c>
      <c r="D94" s="8">
        <v>204</v>
      </c>
      <c r="E94" s="8">
        <f t="shared" ref="E94:E103" si="47">SUM(F94:K94)</f>
        <v>84</v>
      </c>
      <c r="F94" s="8">
        <v>17</v>
      </c>
      <c r="G94" s="8">
        <v>41</v>
      </c>
      <c r="H94" s="8">
        <v>26</v>
      </c>
      <c r="I94" s="8">
        <v>0</v>
      </c>
      <c r="J94" s="8">
        <v>0</v>
      </c>
      <c r="K94" s="8">
        <v>0</v>
      </c>
      <c r="L94" s="8"/>
      <c r="M94" s="8">
        <f t="shared" si="43"/>
        <v>177</v>
      </c>
      <c r="N94" s="11">
        <v>204</v>
      </c>
      <c r="O94" s="11">
        <v>204</v>
      </c>
      <c r="P94" s="11">
        <v>204</v>
      </c>
      <c r="Q94" s="11">
        <v>204</v>
      </c>
      <c r="R94" s="11">
        <v>204</v>
      </c>
      <c r="S94" s="11">
        <v>204</v>
      </c>
      <c r="T94" s="11">
        <v>204</v>
      </c>
      <c r="U94" s="11">
        <v>204</v>
      </c>
      <c r="V94" s="11">
        <v>204</v>
      </c>
      <c r="W94" s="11">
        <v>195</v>
      </c>
      <c r="X94" s="11">
        <v>190</v>
      </c>
      <c r="Y94" s="11">
        <v>190</v>
      </c>
      <c r="Z94" s="11">
        <v>190</v>
      </c>
      <c r="AA94" s="11">
        <v>180</v>
      </c>
      <c r="AB94" s="252">
        <v>177</v>
      </c>
      <c r="AC94" s="207"/>
      <c r="AD94" s="8"/>
      <c r="AE94" s="8"/>
      <c r="AF94" s="8"/>
      <c r="AG94" s="208"/>
      <c r="AH94" s="194"/>
      <c r="AI94" s="166"/>
      <c r="AJ94" s="174"/>
    </row>
    <row r="95" spans="1:36" x14ac:dyDescent="0.3">
      <c r="A95" s="273"/>
      <c r="B95" s="43" t="s">
        <v>101</v>
      </c>
      <c r="C95" s="10" t="s">
        <v>27</v>
      </c>
      <c r="D95" s="8">
        <v>57</v>
      </c>
      <c r="E95" s="8">
        <f t="shared" si="47"/>
        <v>31</v>
      </c>
      <c r="F95" s="8">
        <v>5</v>
      </c>
      <c r="G95" s="8">
        <v>26</v>
      </c>
      <c r="H95" s="8">
        <v>0</v>
      </c>
      <c r="I95" s="8">
        <v>0</v>
      </c>
      <c r="J95" s="8">
        <v>0</v>
      </c>
      <c r="K95" s="8">
        <v>0</v>
      </c>
      <c r="L95" s="8"/>
      <c r="M95" s="8">
        <f t="shared" si="43"/>
        <v>57</v>
      </c>
      <c r="N95" s="11">
        <v>57</v>
      </c>
      <c r="O95" s="11">
        <v>57</v>
      </c>
      <c r="P95" s="11">
        <v>57</v>
      </c>
      <c r="Q95" s="11">
        <v>57</v>
      </c>
      <c r="R95" s="11">
        <v>57</v>
      </c>
      <c r="S95" s="11">
        <v>57</v>
      </c>
      <c r="T95" s="11">
        <v>57</v>
      </c>
      <c r="U95" s="11">
        <v>57</v>
      </c>
      <c r="V95" s="11">
        <v>57</v>
      </c>
      <c r="W95" s="11">
        <v>57</v>
      </c>
      <c r="X95" s="11">
        <v>57</v>
      </c>
      <c r="Y95" s="11">
        <v>57</v>
      </c>
      <c r="Z95" s="11">
        <v>57</v>
      </c>
      <c r="AA95" s="11">
        <v>57</v>
      </c>
      <c r="AB95" s="252">
        <v>57</v>
      </c>
      <c r="AC95" s="207"/>
      <c r="AD95" s="8"/>
      <c r="AE95" s="8"/>
      <c r="AF95" s="8"/>
      <c r="AG95" s="208"/>
      <c r="AH95" s="194"/>
      <c r="AI95" s="166"/>
      <c r="AJ95" s="174"/>
    </row>
    <row r="96" spans="1:36" x14ac:dyDescent="0.3">
      <c r="A96" s="273">
        <v>60</v>
      </c>
      <c r="B96" s="48" t="s">
        <v>225</v>
      </c>
      <c r="C96" s="49" t="s">
        <v>29</v>
      </c>
      <c r="D96" s="14">
        <v>134</v>
      </c>
      <c r="E96" s="14">
        <f t="shared" si="47"/>
        <v>91</v>
      </c>
      <c r="F96" s="14">
        <v>28</v>
      </c>
      <c r="G96" s="14">
        <v>63</v>
      </c>
      <c r="H96" s="14">
        <v>0</v>
      </c>
      <c r="I96" s="14">
        <v>0</v>
      </c>
      <c r="J96" s="14">
        <v>0</v>
      </c>
      <c r="K96" s="14">
        <v>0</v>
      </c>
      <c r="L96" s="14"/>
      <c r="M96" s="14">
        <f t="shared" si="43"/>
        <v>154</v>
      </c>
      <c r="N96" s="15">
        <v>154</v>
      </c>
      <c r="O96" s="16">
        <v>147</v>
      </c>
      <c r="P96" s="15">
        <v>154</v>
      </c>
      <c r="Q96" s="16">
        <v>147</v>
      </c>
      <c r="R96" s="15">
        <v>154</v>
      </c>
      <c r="S96" s="16">
        <v>147</v>
      </c>
      <c r="T96" s="15">
        <v>154</v>
      </c>
      <c r="U96" s="15">
        <v>154</v>
      </c>
      <c r="V96" s="15">
        <v>154</v>
      </c>
      <c r="W96" s="15">
        <v>154</v>
      </c>
      <c r="X96" s="15">
        <v>154</v>
      </c>
      <c r="Y96" s="15">
        <v>154</v>
      </c>
      <c r="Z96" s="15">
        <v>154</v>
      </c>
      <c r="AA96" s="15">
        <v>154</v>
      </c>
      <c r="AB96" s="251">
        <v>154</v>
      </c>
      <c r="AC96" s="209">
        <v>0</v>
      </c>
      <c r="AD96" s="14"/>
      <c r="AE96" s="14"/>
      <c r="AF96" s="14"/>
      <c r="AG96" s="210"/>
      <c r="AH96" s="202"/>
      <c r="AI96" s="192"/>
      <c r="AJ96" s="195"/>
    </row>
    <row r="97" spans="1:36" x14ac:dyDescent="0.3">
      <c r="A97" s="273">
        <v>61</v>
      </c>
      <c r="B97" s="9" t="s">
        <v>102</v>
      </c>
      <c r="C97" s="10" t="s">
        <v>27</v>
      </c>
      <c r="D97" s="8">
        <v>204</v>
      </c>
      <c r="E97" s="8">
        <f t="shared" si="47"/>
        <v>113</v>
      </c>
      <c r="F97" s="8">
        <v>58</v>
      </c>
      <c r="G97" s="8">
        <v>36</v>
      </c>
      <c r="H97" s="8">
        <v>14</v>
      </c>
      <c r="I97" s="8">
        <v>5</v>
      </c>
      <c r="J97" s="8">
        <v>0</v>
      </c>
      <c r="K97" s="8">
        <v>0</v>
      </c>
      <c r="L97" s="8">
        <v>2</v>
      </c>
      <c r="M97" s="8">
        <f>F97+(G97*2)+(H97*3)+(I97*4)+(J97*5)+(K97*6)+(L97*1)</f>
        <v>194</v>
      </c>
      <c r="N97" s="11">
        <v>204</v>
      </c>
      <c r="O97" s="11">
        <v>204</v>
      </c>
      <c r="P97" s="11">
        <v>204</v>
      </c>
      <c r="Q97" s="11">
        <v>204</v>
      </c>
      <c r="R97" s="11">
        <v>188</v>
      </c>
      <c r="S97" s="11">
        <v>188</v>
      </c>
      <c r="T97" s="11">
        <v>190</v>
      </c>
      <c r="U97" s="11">
        <v>190</v>
      </c>
      <c r="V97" s="11">
        <v>190</v>
      </c>
      <c r="W97" s="11">
        <v>190</v>
      </c>
      <c r="X97" s="11">
        <v>190</v>
      </c>
      <c r="Y97" s="11">
        <v>190</v>
      </c>
      <c r="Z97" s="11">
        <v>194</v>
      </c>
      <c r="AA97" s="11">
        <v>194</v>
      </c>
      <c r="AB97" s="252">
        <v>194</v>
      </c>
      <c r="AC97" s="207">
        <v>6</v>
      </c>
      <c r="AD97" s="8"/>
      <c r="AE97" s="8">
        <v>1</v>
      </c>
      <c r="AF97" s="8"/>
      <c r="AG97" s="208"/>
      <c r="AH97" s="194"/>
      <c r="AI97" s="166"/>
      <c r="AJ97" s="174"/>
    </row>
    <row r="98" spans="1:36" x14ac:dyDescent="0.3">
      <c r="A98" s="273"/>
      <c r="B98" s="9" t="s">
        <v>103</v>
      </c>
      <c r="C98" s="10" t="s">
        <v>27</v>
      </c>
      <c r="D98" s="8">
        <v>155</v>
      </c>
      <c r="E98" s="8">
        <f t="shared" si="47"/>
        <v>101</v>
      </c>
      <c r="F98" s="8">
        <v>47</v>
      </c>
      <c r="G98" s="8">
        <v>54</v>
      </c>
      <c r="H98" s="8"/>
      <c r="I98" s="8"/>
      <c r="J98" s="8"/>
      <c r="K98" s="8"/>
      <c r="L98" s="8"/>
      <c r="M98" s="8">
        <f t="shared" si="43"/>
        <v>155</v>
      </c>
      <c r="N98" s="11">
        <v>135</v>
      </c>
      <c r="O98" s="11">
        <v>135</v>
      </c>
      <c r="P98" s="11">
        <v>150</v>
      </c>
      <c r="Q98" s="11">
        <v>150</v>
      </c>
      <c r="R98" s="11">
        <v>155</v>
      </c>
      <c r="S98" s="53">
        <v>150</v>
      </c>
      <c r="T98" s="11">
        <v>155</v>
      </c>
      <c r="U98" s="11">
        <v>155</v>
      </c>
      <c r="V98" s="11">
        <v>155</v>
      </c>
      <c r="W98" s="11">
        <v>155</v>
      </c>
      <c r="X98" s="11">
        <v>155</v>
      </c>
      <c r="Y98" s="11">
        <v>155</v>
      </c>
      <c r="Z98" s="11">
        <v>155</v>
      </c>
      <c r="AA98" s="11">
        <v>155</v>
      </c>
      <c r="AB98" s="252">
        <v>155</v>
      </c>
      <c r="AC98" s="207"/>
      <c r="AD98" s="8"/>
      <c r="AE98" s="8"/>
      <c r="AF98" s="8"/>
      <c r="AG98" s="208"/>
      <c r="AH98" s="194"/>
      <c r="AI98" s="166"/>
      <c r="AJ98" s="174"/>
    </row>
    <row r="99" spans="1:36" x14ac:dyDescent="0.3">
      <c r="A99" s="273">
        <v>62</v>
      </c>
      <c r="B99" s="9" t="s">
        <v>104</v>
      </c>
      <c r="C99" s="10" t="s">
        <v>27</v>
      </c>
      <c r="D99" s="8">
        <v>244</v>
      </c>
      <c r="E99" s="8">
        <f>E100+E101</f>
        <v>163</v>
      </c>
      <c r="F99" s="8">
        <v>56</v>
      </c>
      <c r="G99" s="8">
        <v>85</v>
      </c>
      <c r="H99" s="8">
        <v>5</v>
      </c>
      <c r="I99" s="8">
        <v>0</v>
      </c>
      <c r="J99" s="8">
        <v>0</v>
      </c>
      <c r="K99" s="8">
        <v>0</v>
      </c>
      <c r="L99" s="8"/>
      <c r="M99" s="8">
        <f t="shared" si="43"/>
        <v>241</v>
      </c>
      <c r="N99" s="11">
        <v>242</v>
      </c>
      <c r="O99" s="11">
        <v>242</v>
      </c>
      <c r="P99" s="11">
        <v>242</v>
      </c>
      <c r="Q99" s="11">
        <v>242</v>
      </c>
      <c r="R99" s="11">
        <v>242</v>
      </c>
      <c r="S99" s="11">
        <v>242</v>
      </c>
      <c r="T99" s="11">
        <v>242</v>
      </c>
      <c r="U99" s="11">
        <v>242</v>
      </c>
      <c r="V99" s="11">
        <v>242</v>
      </c>
      <c r="W99" s="11">
        <v>242</v>
      </c>
      <c r="X99" s="11">
        <v>242</v>
      </c>
      <c r="Y99" s="11">
        <v>242</v>
      </c>
      <c r="Z99" s="11">
        <v>241</v>
      </c>
      <c r="AA99" s="11">
        <f>AA100+AA101</f>
        <v>241</v>
      </c>
      <c r="AB99" s="11">
        <f>AB100+AB101</f>
        <v>241</v>
      </c>
      <c r="AC99" s="207">
        <f>AC100+AC101</f>
        <v>15</v>
      </c>
      <c r="AD99" s="8"/>
      <c r="AE99" s="8"/>
      <c r="AF99" s="8"/>
      <c r="AG99" s="208"/>
      <c r="AH99" s="194"/>
      <c r="AI99" s="166"/>
      <c r="AJ99" s="174"/>
    </row>
    <row r="100" spans="1:36" x14ac:dyDescent="0.3">
      <c r="A100" s="273"/>
      <c r="B100" s="9" t="s">
        <v>235</v>
      </c>
      <c r="C100" s="10"/>
      <c r="D100" s="8"/>
      <c r="E100" s="8">
        <f>SUM(F100:K100)</f>
        <v>128</v>
      </c>
      <c r="F100" s="8">
        <v>68</v>
      </c>
      <c r="G100" s="8">
        <v>57</v>
      </c>
      <c r="H100" s="8">
        <v>3</v>
      </c>
      <c r="I100" s="8">
        <v>0</v>
      </c>
      <c r="J100" s="8">
        <v>0</v>
      </c>
      <c r="K100" s="8">
        <v>0</v>
      </c>
      <c r="L100" s="8">
        <v>0</v>
      </c>
      <c r="M100" s="8">
        <f t="shared" si="43"/>
        <v>191</v>
      </c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>
        <v>191</v>
      </c>
      <c r="AB100" s="252">
        <v>191</v>
      </c>
      <c r="AC100" s="207">
        <v>3</v>
      </c>
      <c r="AD100" s="8"/>
      <c r="AE100" s="8"/>
      <c r="AF100" s="8"/>
      <c r="AG100" s="208"/>
      <c r="AH100" s="194"/>
      <c r="AI100" s="166"/>
      <c r="AJ100" s="174"/>
    </row>
    <row r="101" spans="1:36" x14ac:dyDescent="0.3">
      <c r="A101" s="273"/>
      <c r="B101" s="9" t="s">
        <v>236</v>
      </c>
      <c r="C101" s="10"/>
      <c r="D101" s="8"/>
      <c r="E101" s="8">
        <f t="shared" si="47"/>
        <v>35</v>
      </c>
      <c r="F101" s="8">
        <v>20</v>
      </c>
      <c r="G101" s="8">
        <v>15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f t="shared" si="43"/>
        <v>50</v>
      </c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>
        <v>50</v>
      </c>
      <c r="AB101" s="252">
        <v>50</v>
      </c>
      <c r="AC101" s="207">
        <v>12</v>
      </c>
      <c r="AD101" s="8"/>
      <c r="AE101" s="8"/>
      <c r="AF101" s="8"/>
      <c r="AG101" s="208"/>
      <c r="AH101" s="194"/>
      <c r="AI101" s="166"/>
      <c r="AJ101" s="174"/>
    </row>
    <row r="102" spans="1:36" x14ac:dyDescent="0.3">
      <c r="A102" s="273">
        <v>63</v>
      </c>
      <c r="B102" s="9" t="s">
        <v>105</v>
      </c>
      <c r="C102" s="10" t="s">
        <v>27</v>
      </c>
      <c r="D102" s="8">
        <v>188</v>
      </c>
      <c r="E102" s="8">
        <f t="shared" si="47"/>
        <v>112</v>
      </c>
      <c r="F102" s="8">
        <v>40</v>
      </c>
      <c r="G102" s="8">
        <v>70</v>
      </c>
      <c r="H102" s="8">
        <v>2</v>
      </c>
      <c r="I102" s="8">
        <v>0</v>
      </c>
      <c r="J102" s="8">
        <v>0</v>
      </c>
      <c r="K102" s="8">
        <v>0</v>
      </c>
      <c r="L102" s="8"/>
      <c r="M102" s="8">
        <f t="shared" si="43"/>
        <v>186</v>
      </c>
      <c r="N102" s="11">
        <v>186</v>
      </c>
      <c r="O102" s="11">
        <v>186</v>
      </c>
      <c r="P102" s="11">
        <v>186</v>
      </c>
      <c r="Q102" s="11">
        <v>186</v>
      </c>
      <c r="R102" s="11">
        <v>186</v>
      </c>
      <c r="S102" s="11">
        <v>186</v>
      </c>
      <c r="T102" s="11">
        <v>186</v>
      </c>
      <c r="U102" s="11">
        <v>186</v>
      </c>
      <c r="V102" s="11">
        <v>186</v>
      </c>
      <c r="W102" s="11">
        <v>186</v>
      </c>
      <c r="X102" s="11">
        <v>186</v>
      </c>
      <c r="Y102" s="11">
        <v>186</v>
      </c>
      <c r="Z102" s="11">
        <v>186</v>
      </c>
      <c r="AA102" s="11">
        <v>186</v>
      </c>
      <c r="AB102" s="252">
        <v>186</v>
      </c>
      <c r="AC102" s="207">
        <v>10</v>
      </c>
      <c r="AD102" s="8"/>
      <c r="AE102" s="8">
        <v>1</v>
      </c>
      <c r="AF102" s="8"/>
      <c r="AG102" s="208"/>
      <c r="AH102" s="194"/>
      <c r="AI102" s="166"/>
      <c r="AJ102" s="174"/>
    </row>
    <row r="103" spans="1:36" x14ac:dyDescent="0.3">
      <c r="A103" s="274">
        <v>64</v>
      </c>
      <c r="B103" s="17" t="s">
        <v>106</v>
      </c>
      <c r="C103" s="18" t="s">
        <v>29</v>
      </c>
      <c r="D103" s="38">
        <v>150</v>
      </c>
      <c r="E103" s="14">
        <f t="shared" si="47"/>
        <v>96</v>
      </c>
      <c r="F103" s="38">
        <v>36</v>
      </c>
      <c r="G103" s="38">
        <v>60</v>
      </c>
      <c r="H103" s="38">
        <v>0</v>
      </c>
      <c r="I103" s="38">
        <v>0</v>
      </c>
      <c r="J103" s="38">
        <v>0</v>
      </c>
      <c r="K103" s="38">
        <v>0</v>
      </c>
      <c r="L103" s="38"/>
      <c r="M103" s="14">
        <f t="shared" si="43"/>
        <v>156</v>
      </c>
      <c r="N103" s="41">
        <v>150</v>
      </c>
      <c r="O103" s="41">
        <v>150</v>
      </c>
      <c r="P103" s="41">
        <v>150</v>
      </c>
      <c r="Q103" s="41">
        <v>150</v>
      </c>
      <c r="R103" s="41">
        <v>150</v>
      </c>
      <c r="S103" s="41">
        <v>150</v>
      </c>
      <c r="T103" s="41">
        <v>150</v>
      </c>
      <c r="U103" s="41">
        <v>156</v>
      </c>
      <c r="V103" s="41">
        <v>156</v>
      </c>
      <c r="W103" s="41">
        <v>156</v>
      </c>
      <c r="X103" s="41">
        <v>156</v>
      </c>
      <c r="Y103" s="41">
        <v>156</v>
      </c>
      <c r="Z103" s="41">
        <v>155</v>
      </c>
      <c r="AA103" s="41">
        <v>155</v>
      </c>
      <c r="AB103" s="251">
        <v>156</v>
      </c>
      <c r="AC103" s="216">
        <v>0</v>
      </c>
      <c r="AD103" s="38"/>
      <c r="AE103" s="38"/>
      <c r="AF103" s="38"/>
      <c r="AG103" s="217"/>
      <c r="AH103" s="202"/>
      <c r="AI103" s="192"/>
      <c r="AJ103" s="195"/>
    </row>
    <row r="104" spans="1:36" x14ac:dyDescent="0.3">
      <c r="A104" s="274">
        <v>65</v>
      </c>
      <c r="B104" s="17" t="s">
        <v>107</v>
      </c>
      <c r="C104" s="18" t="s">
        <v>29</v>
      </c>
      <c r="D104" s="38">
        <v>60</v>
      </c>
      <c r="E104" s="14">
        <f>SUM(F104:L104)</f>
        <v>44</v>
      </c>
      <c r="F104" s="38">
        <v>33</v>
      </c>
      <c r="G104" s="38">
        <v>10</v>
      </c>
      <c r="H104" s="38">
        <v>0</v>
      </c>
      <c r="I104" s="38">
        <v>0</v>
      </c>
      <c r="J104" s="38">
        <v>0</v>
      </c>
      <c r="K104" s="38">
        <v>0</v>
      </c>
      <c r="L104" s="38">
        <v>1</v>
      </c>
      <c r="M104" s="14">
        <f>F104+(G104*2)+(H104*3)+(I104*4)+(J104*5)+(K104*6)+(L104*7)</f>
        <v>60</v>
      </c>
      <c r="N104" s="41"/>
      <c r="O104" s="41"/>
      <c r="P104" s="41"/>
      <c r="Q104" s="41"/>
      <c r="R104" s="41">
        <v>60</v>
      </c>
      <c r="S104" s="41">
        <v>60</v>
      </c>
      <c r="T104" s="41">
        <v>60</v>
      </c>
      <c r="U104" s="41">
        <v>60</v>
      </c>
      <c r="V104" s="41">
        <v>60</v>
      </c>
      <c r="W104" s="41">
        <v>60</v>
      </c>
      <c r="X104" s="41">
        <v>60</v>
      </c>
      <c r="Y104" s="41">
        <v>60</v>
      </c>
      <c r="Z104" s="41">
        <v>60</v>
      </c>
      <c r="AA104" s="41">
        <v>60</v>
      </c>
      <c r="AB104" s="251">
        <v>60</v>
      </c>
      <c r="AC104" s="216"/>
      <c r="AD104" s="38"/>
      <c r="AE104" s="38"/>
      <c r="AF104" s="38"/>
      <c r="AG104" s="217"/>
      <c r="AH104" s="202"/>
      <c r="AI104" s="192"/>
      <c r="AJ104" s="195"/>
    </row>
    <row r="105" spans="1:36" x14ac:dyDescent="0.3">
      <c r="A105" s="274">
        <v>66</v>
      </c>
      <c r="B105" s="17" t="s">
        <v>229</v>
      </c>
      <c r="C105" s="18" t="s">
        <v>29</v>
      </c>
      <c r="D105" s="38">
        <v>100</v>
      </c>
      <c r="E105" s="14">
        <f>SUM(F105:L105)</f>
        <v>69</v>
      </c>
      <c r="F105" s="38">
        <v>38</v>
      </c>
      <c r="G105" s="38">
        <v>26</v>
      </c>
      <c r="H105" s="38">
        <v>0</v>
      </c>
      <c r="I105" s="38">
        <v>0</v>
      </c>
      <c r="J105" s="38">
        <v>0</v>
      </c>
      <c r="K105" s="38">
        <v>0</v>
      </c>
      <c r="L105" s="38">
        <v>5</v>
      </c>
      <c r="M105" s="14">
        <f>F105+(G105*2)+(H105*3)+(I105*4)+(J105*5)+(K105*6)+ (5*2)</f>
        <v>100</v>
      </c>
      <c r="N105" s="41"/>
      <c r="O105" s="41"/>
      <c r="P105" s="41"/>
      <c r="Q105" s="41"/>
      <c r="R105" s="41">
        <v>100</v>
      </c>
      <c r="S105" s="41">
        <v>100</v>
      </c>
      <c r="T105" s="41">
        <v>100</v>
      </c>
      <c r="U105" s="41">
        <v>100</v>
      </c>
      <c r="V105" s="41">
        <v>100</v>
      </c>
      <c r="W105" s="41">
        <v>100</v>
      </c>
      <c r="X105" s="41">
        <v>100</v>
      </c>
      <c r="Y105" s="41">
        <v>100</v>
      </c>
      <c r="Z105" s="41">
        <v>100</v>
      </c>
      <c r="AA105" s="41">
        <v>100</v>
      </c>
      <c r="AB105" s="251">
        <v>100</v>
      </c>
      <c r="AC105" s="216">
        <v>10</v>
      </c>
      <c r="AD105" s="38">
        <v>82</v>
      </c>
      <c r="AE105" s="38"/>
      <c r="AF105" s="38"/>
      <c r="AG105" s="217"/>
      <c r="AH105" s="202"/>
      <c r="AI105" s="192"/>
      <c r="AJ105" s="195"/>
    </row>
    <row r="106" spans="1:36" x14ac:dyDescent="0.3">
      <c r="A106" s="274">
        <v>67</v>
      </c>
      <c r="B106" s="17" t="s">
        <v>221</v>
      </c>
      <c r="C106" s="18" t="s">
        <v>29</v>
      </c>
      <c r="D106" s="38">
        <v>68</v>
      </c>
      <c r="E106" s="38">
        <f>SUM(F106:L106)</f>
        <v>58</v>
      </c>
      <c r="F106" s="38">
        <v>48</v>
      </c>
      <c r="G106" s="38">
        <v>10</v>
      </c>
      <c r="H106" s="38"/>
      <c r="I106" s="38"/>
      <c r="J106" s="38"/>
      <c r="K106" s="38"/>
      <c r="L106" s="38"/>
      <c r="M106" s="38">
        <f t="shared" ref="M106" si="48">F106+(G106*2)+(H106*3)+(I106*4)+(J106*5)+(K106*6)</f>
        <v>68</v>
      </c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>
        <v>68</v>
      </c>
      <c r="Y106" s="41">
        <v>68</v>
      </c>
      <c r="Z106" s="41">
        <v>68</v>
      </c>
      <c r="AA106" s="41">
        <v>68</v>
      </c>
      <c r="AB106" s="251">
        <v>68</v>
      </c>
      <c r="AC106" s="216"/>
      <c r="AD106" s="38"/>
      <c r="AE106" s="38"/>
      <c r="AF106" s="38"/>
      <c r="AG106" s="217"/>
      <c r="AH106" s="228"/>
      <c r="AI106" s="229"/>
      <c r="AJ106" s="230"/>
    </row>
    <row r="107" spans="1:36" x14ac:dyDescent="0.3">
      <c r="A107" s="278"/>
      <c r="B107" s="30" t="s">
        <v>37</v>
      </c>
      <c r="C107" s="31"/>
      <c r="D107" s="21">
        <f>D57+D58+D59+D60+D61+D65+D66+D67+D70+D71+D72+D73+D76+D77+D81+D82+D83+D84+D87+D88+D89+D90+D91+D92+D93+D96+D97+D99+D102+D103+D104+D105+D106</f>
        <v>6243</v>
      </c>
      <c r="E107" s="21">
        <f>E57+E58+E59+E60+E61+E65+E66+E67+E70+E71+E72+E73+E76+E77+E81+E82+E83+E84+E87+E88+E89+E90+E91+E92+E93+E96+E97+E99+E102+E103+E104+E105+E98+E106</f>
        <v>4142</v>
      </c>
      <c r="F107" s="21">
        <f t="shared" ref="F107:L107" si="49">F57+F58+F59+F60+F61+F65+F66+F67+F70+F71+F72+F73+F76+F77+F81+F82+F83+F84+F87+F88+F89+F90+F91+F92+F93+F96+F97+F99+F102+F103+F104+F105+F98+F106</f>
        <v>2155</v>
      </c>
      <c r="G107" s="21">
        <f t="shared" si="49"/>
        <v>1736</v>
      </c>
      <c r="H107" s="21">
        <f t="shared" si="49"/>
        <v>189</v>
      </c>
      <c r="I107" s="21">
        <f t="shared" si="49"/>
        <v>34</v>
      </c>
      <c r="J107" s="21">
        <f t="shared" si="49"/>
        <v>0</v>
      </c>
      <c r="K107" s="21">
        <f t="shared" si="49"/>
        <v>0</v>
      </c>
      <c r="L107" s="21">
        <f t="shared" si="49"/>
        <v>66</v>
      </c>
      <c r="M107" s="21">
        <f>M57+M58+M59+M60+M61+M65+M66+M67+M70+M71+M72+M73+M76+M77+M81+M82+M83+M84+M87+M88+M89+M90+M91+M92+M93+M96+M97+M99+M102+M103+M104+M105+M98+M106</f>
        <v>6443</v>
      </c>
      <c r="N107" s="21">
        <f>N57+N58+N59+N60+N61+N65+N66+N67+N70+N71+N72+N73+N76+N77+N81+N82+N83+N84+N87+N88+N89+N90+N91+N92+N93+N96+N97+N99+N102+N103+N104+N105</f>
        <v>5909</v>
      </c>
      <c r="O107" s="21">
        <f>O57+O58+O59+O60+O61+O65+O66+O67+O70+O71+O72+O73+O76+O77+O81+O82+O83+O84+O87+O88+O89+O90+O91+O92+O93+O96+O97+O99+O102+O103+O104+O105</f>
        <v>5902</v>
      </c>
      <c r="P107" s="21">
        <f t="shared" ref="P107:V107" si="50">P57+P58+P59+P60+P61+P65+P66+P67+P70+P71+P72+P73+P76+P77+P81+P82+P83+P84+P87+P88+P89+P90+P91+P92+P93+P96+P97+P99+P102+P103+P104+P105+P98</f>
        <v>6092</v>
      </c>
      <c r="Q107" s="21">
        <f t="shared" si="50"/>
        <v>6085</v>
      </c>
      <c r="R107" s="21">
        <f t="shared" si="50"/>
        <v>6251</v>
      </c>
      <c r="S107" s="21">
        <f t="shared" si="50"/>
        <v>6235</v>
      </c>
      <c r="T107" s="21">
        <f t="shared" si="50"/>
        <v>6364</v>
      </c>
      <c r="U107" s="21">
        <f t="shared" si="50"/>
        <v>6380</v>
      </c>
      <c r="V107" s="21">
        <f t="shared" si="50"/>
        <v>6426</v>
      </c>
      <c r="W107" s="21">
        <f t="shared" ref="W107:AB107" si="51">W57+W58+W59+W60+W61+W65+W66+W67+W70+W71+W72+W73+W76+W77+W81+W82+W83+W84+W87+W88+W89+W90+W91+W92+W93+W96+W97+W99+W102+W103+W104+W105+W98+W106</f>
        <v>6417</v>
      </c>
      <c r="X107" s="21">
        <f t="shared" si="51"/>
        <v>6481</v>
      </c>
      <c r="Y107" s="21">
        <f t="shared" si="51"/>
        <v>6481</v>
      </c>
      <c r="Z107" s="21">
        <f t="shared" si="51"/>
        <v>6468</v>
      </c>
      <c r="AA107" s="21">
        <f t="shared" si="51"/>
        <v>6454</v>
      </c>
      <c r="AB107" s="21">
        <f t="shared" si="51"/>
        <v>6443</v>
      </c>
      <c r="AC107" s="219">
        <f t="shared" ref="AC107:AJ107" si="52">AC57+AC58+AC59+AC60+AC61+AC65+AC66+AC67+AC70+AC71+AC72+AC73+AC76+AC77+AC81+AC82+AC83+AC84+AC87+AC88+AC89+AC90+AC91+AC92+AC93+AC96+AC97+AC99+AC102+AC103+AC104+AC105+AC106</f>
        <v>187</v>
      </c>
      <c r="AD107" s="21">
        <f t="shared" si="52"/>
        <v>246</v>
      </c>
      <c r="AE107" s="21">
        <f t="shared" si="52"/>
        <v>9</v>
      </c>
      <c r="AF107" s="21">
        <f t="shared" si="52"/>
        <v>0</v>
      </c>
      <c r="AG107" s="199">
        <f t="shared" si="52"/>
        <v>0</v>
      </c>
      <c r="AH107" s="205">
        <f t="shared" si="52"/>
        <v>1</v>
      </c>
      <c r="AI107" s="21">
        <f t="shared" si="52"/>
        <v>0</v>
      </c>
      <c r="AJ107" s="199">
        <f t="shared" si="52"/>
        <v>0</v>
      </c>
    </row>
    <row r="108" spans="1:36" x14ac:dyDescent="0.3">
      <c r="A108" s="279" t="s">
        <v>108</v>
      </c>
      <c r="B108" s="5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65"/>
      <c r="AB108" s="252"/>
      <c r="AC108" s="212"/>
      <c r="AD108" s="7"/>
      <c r="AE108" s="7"/>
      <c r="AF108" s="7"/>
      <c r="AG108" s="213"/>
      <c r="AH108" s="204"/>
      <c r="AI108" s="169"/>
      <c r="AJ108" s="175"/>
    </row>
    <row r="109" spans="1:36" x14ac:dyDescent="0.3">
      <c r="A109" s="273">
        <v>68</v>
      </c>
      <c r="B109" s="36" t="s">
        <v>109</v>
      </c>
      <c r="C109" s="37" t="s">
        <v>27</v>
      </c>
      <c r="D109" s="8">
        <v>809</v>
      </c>
      <c r="E109" s="8">
        <f t="shared" ref="E109:K109" si="53">SUM(E110+E111)</f>
        <v>393</v>
      </c>
      <c r="F109" s="8">
        <f t="shared" si="53"/>
        <v>160</v>
      </c>
      <c r="G109" s="8">
        <f t="shared" si="53"/>
        <v>147</v>
      </c>
      <c r="H109" s="8">
        <f t="shared" si="53"/>
        <v>7</v>
      </c>
      <c r="I109" s="8">
        <f t="shared" si="53"/>
        <v>61</v>
      </c>
      <c r="J109" s="8">
        <f t="shared" si="53"/>
        <v>18</v>
      </c>
      <c r="K109" s="8">
        <f t="shared" si="53"/>
        <v>0</v>
      </c>
      <c r="L109" s="8"/>
      <c r="M109" s="8">
        <f t="shared" ref="M109:M116" si="54">F109+(G109*2)+(H109*3)+(I109*4)+(J109*5)+(K109*6)</f>
        <v>809</v>
      </c>
      <c r="N109" s="11">
        <f t="shared" ref="N109:T109" si="55">N110+N111</f>
        <v>809</v>
      </c>
      <c r="O109" s="11">
        <f t="shared" si="55"/>
        <v>809</v>
      </c>
      <c r="P109" s="11">
        <f t="shared" si="55"/>
        <v>809</v>
      </c>
      <c r="Q109" s="11">
        <f t="shared" si="55"/>
        <v>809</v>
      </c>
      <c r="R109" s="11">
        <f t="shared" si="55"/>
        <v>809</v>
      </c>
      <c r="S109" s="11">
        <f t="shared" si="55"/>
        <v>809</v>
      </c>
      <c r="T109" s="11">
        <f t="shared" si="55"/>
        <v>809</v>
      </c>
      <c r="U109" s="11">
        <f t="shared" ref="U109:AB109" si="56">U110+U111</f>
        <v>809</v>
      </c>
      <c r="V109" s="11">
        <f t="shared" si="56"/>
        <v>809</v>
      </c>
      <c r="W109" s="11">
        <f t="shared" si="56"/>
        <v>809</v>
      </c>
      <c r="X109" s="11">
        <f t="shared" si="56"/>
        <v>809</v>
      </c>
      <c r="Y109" s="11">
        <f t="shared" si="56"/>
        <v>809</v>
      </c>
      <c r="Z109" s="11">
        <f t="shared" si="56"/>
        <v>809</v>
      </c>
      <c r="AA109" s="11">
        <f t="shared" si="56"/>
        <v>809</v>
      </c>
      <c r="AB109" s="11">
        <f t="shared" si="56"/>
        <v>809</v>
      </c>
      <c r="AC109" s="207">
        <v>20</v>
      </c>
      <c r="AD109" s="8"/>
      <c r="AE109" s="8">
        <v>1</v>
      </c>
      <c r="AF109" s="8"/>
      <c r="AG109" s="208"/>
      <c r="AH109" s="194"/>
      <c r="AI109" s="166"/>
      <c r="AJ109" s="174"/>
    </row>
    <row r="110" spans="1:36" x14ac:dyDescent="0.3">
      <c r="A110" s="273"/>
      <c r="B110" s="43" t="s">
        <v>110</v>
      </c>
      <c r="C110" s="10" t="s">
        <v>27</v>
      </c>
      <c r="D110" s="8">
        <v>609</v>
      </c>
      <c r="E110" s="8">
        <f>SUM(F110:K110)</f>
        <v>295</v>
      </c>
      <c r="F110" s="8">
        <v>116</v>
      </c>
      <c r="G110" s="8">
        <v>117</v>
      </c>
      <c r="H110" s="8">
        <v>7</v>
      </c>
      <c r="I110" s="8">
        <v>37</v>
      </c>
      <c r="J110" s="8">
        <v>18</v>
      </c>
      <c r="K110" s="8">
        <v>0</v>
      </c>
      <c r="L110" s="8"/>
      <c r="M110" s="8">
        <f t="shared" si="54"/>
        <v>609</v>
      </c>
      <c r="N110" s="11">
        <v>609</v>
      </c>
      <c r="O110" s="11">
        <v>609</v>
      </c>
      <c r="P110" s="11">
        <v>609</v>
      </c>
      <c r="Q110" s="11">
        <v>609</v>
      </c>
      <c r="R110" s="11">
        <v>609</v>
      </c>
      <c r="S110" s="11">
        <v>609</v>
      </c>
      <c r="T110" s="11">
        <v>609</v>
      </c>
      <c r="U110" s="11">
        <v>609</v>
      </c>
      <c r="V110" s="11">
        <v>609</v>
      </c>
      <c r="W110" s="11">
        <v>609</v>
      </c>
      <c r="X110" s="11">
        <v>609</v>
      </c>
      <c r="Y110" s="11">
        <v>609</v>
      </c>
      <c r="Z110" s="11">
        <v>609</v>
      </c>
      <c r="AA110" s="11">
        <v>609</v>
      </c>
      <c r="AB110" s="252">
        <v>609</v>
      </c>
      <c r="AC110" s="207"/>
      <c r="AD110" s="8"/>
      <c r="AE110" s="8"/>
      <c r="AF110" s="8"/>
      <c r="AG110" s="208"/>
      <c r="AH110" s="194"/>
      <c r="AI110" s="166"/>
      <c r="AJ110" s="174"/>
    </row>
    <row r="111" spans="1:36" x14ac:dyDescent="0.3">
      <c r="A111" s="273"/>
      <c r="B111" s="43" t="s">
        <v>111</v>
      </c>
      <c r="C111" s="10" t="s">
        <v>27</v>
      </c>
      <c r="D111" s="8">
        <v>200</v>
      </c>
      <c r="E111" s="8">
        <f>SUM(F111:K111)</f>
        <v>98</v>
      </c>
      <c r="F111" s="8">
        <v>44</v>
      </c>
      <c r="G111" s="8">
        <v>30</v>
      </c>
      <c r="H111" s="8">
        <v>0</v>
      </c>
      <c r="I111" s="8">
        <v>24</v>
      </c>
      <c r="J111" s="8">
        <v>0</v>
      </c>
      <c r="K111" s="8">
        <v>0</v>
      </c>
      <c r="L111" s="8"/>
      <c r="M111" s="8">
        <f t="shared" si="54"/>
        <v>200</v>
      </c>
      <c r="N111" s="11">
        <v>200</v>
      </c>
      <c r="O111" s="11">
        <v>200</v>
      </c>
      <c r="P111" s="11">
        <v>200</v>
      </c>
      <c r="Q111" s="11">
        <v>200</v>
      </c>
      <c r="R111" s="11">
        <v>200</v>
      </c>
      <c r="S111" s="11">
        <v>200</v>
      </c>
      <c r="T111" s="11">
        <v>200</v>
      </c>
      <c r="U111" s="11">
        <v>200</v>
      </c>
      <c r="V111" s="11">
        <v>200</v>
      </c>
      <c r="W111" s="11">
        <v>200</v>
      </c>
      <c r="X111" s="11">
        <v>200</v>
      </c>
      <c r="Y111" s="11">
        <v>200</v>
      </c>
      <c r="Z111" s="11">
        <v>200</v>
      </c>
      <c r="AA111" s="11">
        <v>200</v>
      </c>
      <c r="AB111" s="252">
        <v>200</v>
      </c>
      <c r="AC111" s="207"/>
      <c r="AD111" s="8"/>
      <c r="AE111" s="8"/>
      <c r="AF111" s="8"/>
      <c r="AG111" s="208"/>
      <c r="AH111" s="194"/>
      <c r="AI111" s="166"/>
      <c r="AJ111" s="174"/>
    </row>
    <row r="112" spans="1:36" x14ac:dyDescent="0.3">
      <c r="A112" s="273">
        <v>69</v>
      </c>
      <c r="B112" s="36" t="s">
        <v>199</v>
      </c>
      <c r="C112" s="200" t="s">
        <v>27</v>
      </c>
      <c r="D112" s="8">
        <v>208</v>
      </c>
      <c r="E112" s="8">
        <f t="shared" ref="E112:E127" si="57">SUM(F112:K112)</f>
        <v>129</v>
      </c>
      <c r="F112" s="8">
        <v>36</v>
      </c>
      <c r="G112" s="8">
        <v>93</v>
      </c>
      <c r="H112" s="8">
        <v>0</v>
      </c>
      <c r="I112" s="8">
        <v>0</v>
      </c>
      <c r="J112" s="8">
        <v>0</v>
      </c>
      <c r="K112" s="8">
        <v>0</v>
      </c>
      <c r="L112" s="8"/>
      <c r="M112" s="8">
        <f t="shared" si="54"/>
        <v>222</v>
      </c>
      <c r="N112" s="11">
        <v>222</v>
      </c>
      <c r="O112" s="11">
        <v>222</v>
      </c>
      <c r="P112" s="11">
        <v>222</v>
      </c>
      <c r="Q112" s="11">
        <v>222</v>
      </c>
      <c r="R112" s="11">
        <v>222</v>
      </c>
      <c r="S112" s="11">
        <v>222</v>
      </c>
      <c r="T112" s="11">
        <v>222</v>
      </c>
      <c r="U112" s="11">
        <v>222</v>
      </c>
      <c r="V112" s="11">
        <v>222</v>
      </c>
      <c r="W112" s="11">
        <v>222</v>
      </c>
      <c r="X112" s="11">
        <v>222</v>
      </c>
      <c r="Y112" s="11">
        <v>222</v>
      </c>
      <c r="Z112" s="11">
        <v>221</v>
      </c>
      <c r="AA112" s="11">
        <v>221</v>
      </c>
      <c r="AB112" s="252">
        <v>222</v>
      </c>
      <c r="AC112" s="207">
        <v>5</v>
      </c>
      <c r="AD112" s="8">
        <v>0</v>
      </c>
      <c r="AE112" s="8"/>
      <c r="AF112" s="8"/>
      <c r="AG112" s="208"/>
      <c r="AH112" s="194">
        <v>12</v>
      </c>
      <c r="AI112" s="166"/>
      <c r="AJ112" s="174"/>
    </row>
    <row r="113" spans="1:37" x14ac:dyDescent="0.3">
      <c r="A113" s="273">
        <v>70</v>
      </c>
      <c r="B113" s="54" t="s">
        <v>112</v>
      </c>
      <c r="C113" s="49" t="s">
        <v>29</v>
      </c>
      <c r="D113" s="14">
        <v>150</v>
      </c>
      <c r="E113" s="14">
        <f t="shared" si="57"/>
        <v>100</v>
      </c>
      <c r="F113" s="14">
        <v>46</v>
      </c>
      <c r="G113" s="14">
        <v>54</v>
      </c>
      <c r="H113" s="14">
        <v>0</v>
      </c>
      <c r="I113" s="14">
        <v>0</v>
      </c>
      <c r="J113" s="14">
        <v>0</v>
      </c>
      <c r="K113" s="14">
        <v>0</v>
      </c>
      <c r="L113" s="14"/>
      <c r="M113" s="14">
        <f t="shared" si="54"/>
        <v>154</v>
      </c>
      <c r="N113" s="15">
        <v>152</v>
      </c>
      <c r="O113" s="15">
        <v>152</v>
      </c>
      <c r="P113" s="15">
        <v>152</v>
      </c>
      <c r="Q113" s="15">
        <v>152</v>
      </c>
      <c r="R113" s="15">
        <v>152</v>
      </c>
      <c r="S113" s="15">
        <v>152</v>
      </c>
      <c r="T113" s="15">
        <v>152</v>
      </c>
      <c r="U113" s="15">
        <v>154</v>
      </c>
      <c r="V113" s="15">
        <v>154</v>
      </c>
      <c r="W113" s="15">
        <v>154</v>
      </c>
      <c r="X113" s="15">
        <v>154</v>
      </c>
      <c r="Y113" s="15">
        <v>154</v>
      </c>
      <c r="Z113" s="15">
        <v>152</v>
      </c>
      <c r="AA113" s="15">
        <v>154</v>
      </c>
      <c r="AB113" s="251">
        <v>154</v>
      </c>
      <c r="AC113" s="209">
        <v>13</v>
      </c>
      <c r="AD113" s="14">
        <v>33</v>
      </c>
      <c r="AE113" s="14"/>
      <c r="AF113" s="14"/>
      <c r="AG113" s="210"/>
      <c r="AH113" s="202"/>
      <c r="AI113" s="192"/>
      <c r="AJ113" s="195"/>
    </row>
    <row r="114" spans="1:37" x14ac:dyDescent="0.3">
      <c r="A114" s="273">
        <v>71</v>
      </c>
      <c r="B114" s="54" t="s">
        <v>201</v>
      </c>
      <c r="C114" s="49" t="s">
        <v>29</v>
      </c>
      <c r="D114" s="14">
        <v>151</v>
      </c>
      <c r="E114" s="14">
        <f t="shared" si="57"/>
        <v>102</v>
      </c>
      <c r="F114" s="14">
        <v>38</v>
      </c>
      <c r="G114" s="14">
        <v>64</v>
      </c>
      <c r="H114" s="14">
        <v>0</v>
      </c>
      <c r="I114" s="14">
        <v>0</v>
      </c>
      <c r="J114" s="14">
        <v>0</v>
      </c>
      <c r="K114" s="14">
        <v>0</v>
      </c>
      <c r="L114" s="14"/>
      <c r="M114" s="14">
        <f t="shared" si="54"/>
        <v>166</v>
      </c>
      <c r="N114" s="15">
        <v>164</v>
      </c>
      <c r="O114" s="15">
        <v>164</v>
      </c>
      <c r="P114" s="15">
        <v>164</v>
      </c>
      <c r="Q114" s="15">
        <v>164</v>
      </c>
      <c r="R114" s="15">
        <v>166</v>
      </c>
      <c r="S114" s="15">
        <v>166</v>
      </c>
      <c r="T114" s="15">
        <v>166</v>
      </c>
      <c r="U114" s="15">
        <v>166</v>
      </c>
      <c r="V114" s="15">
        <v>166</v>
      </c>
      <c r="W114" s="15">
        <v>166</v>
      </c>
      <c r="X114" s="15">
        <v>166</v>
      </c>
      <c r="Y114" s="15">
        <v>166</v>
      </c>
      <c r="Z114" s="15">
        <v>166</v>
      </c>
      <c r="AA114" s="15">
        <v>166</v>
      </c>
      <c r="AB114" s="251">
        <v>166</v>
      </c>
      <c r="AC114" s="209">
        <v>3</v>
      </c>
      <c r="AD114" s="14"/>
      <c r="AE114" s="14">
        <v>0</v>
      </c>
      <c r="AF114" s="14"/>
      <c r="AG114" s="210"/>
      <c r="AH114" s="202"/>
      <c r="AI114" s="192"/>
      <c r="AJ114" s="195"/>
    </row>
    <row r="115" spans="1:37" x14ac:dyDescent="0.3">
      <c r="A115" s="273">
        <v>72</v>
      </c>
      <c r="B115" s="54" t="s">
        <v>113</v>
      </c>
      <c r="C115" s="49" t="s">
        <v>29</v>
      </c>
      <c r="D115" s="14">
        <v>153</v>
      </c>
      <c r="E115" s="14">
        <f t="shared" si="57"/>
        <v>111</v>
      </c>
      <c r="F115" s="14">
        <v>42</v>
      </c>
      <c r="G115" s="14">
        <v>62</v>
      </c>
      <c r="H115" s="14">
        <v>1</v>
      </c>
      <c r="I115" s="14">
        <v>6</v>
      </c>
      <c r="J115" s="14">
        <v>0</v>
      </c>
      <c r="K115" s="14">
        <v>0</v>
      </c>
      <c r="L115" s="14"/>
      <c r="M115" s="14">
        <f t="shared" si="54"/>
        <v>193</v>
      </c>
      <c r="N115" s="15">
        <v>157</v>
      </c>
      <c r="O115" s="15">
        <v>157</v>
      </c>
      <c r="P115" s="15">
        <v>157</v>
      </c>
      <c r="Q115" s="15">
        <v>157</v>
      </c>
      <c r="R115" s="15">
        <v>165</v>
      </c>
      <c r="S115" s="15">
        <v>165</v>
      </c>
      <c r="T115" s="15">
        <v>165</v>
      </c>
      <c r="U115" s="15">
        <v>193</v>
      </c>
      <c r="V115" s="15">
        <v>193</v>
      </c>
      <c r="W115" s="15">
        <v>193</v>
      </c>
      <c r="X115" s="15">
        <v>193</v>
      </c>
      <c r="Y115" s="15">
        <v>193</v>
      </c>
      <c r="Z115" s="15">
        <v>193</v>
      </c>
      <c r="AA115" s="15">
        <v>193</v>
      </c>
      <c r="AB115" s="251">
        <v>193</v>
      </c>
      <c r="AC115" s="209">
        <v>0</v>
      </c>
      <c r="AD115" s="14"/>
      <c r="AE115" s="14">
        <v>1</v>
      </c>
      <c r="AF115" s="14"/>
      <c r="AG115" s="210"/>
      <c r="AH115" s="202"/>
      <c r="AI115" s="192"/>
      <c r="AJ115" s="195"/>
    </row>
    <row r="116" spans="1:37" x14ac:dyDescent="0.3">
      <c r="A116" s="273">
        <v>73</v>
      </c>
      <c r="B116" s="54" t="s">
        <v>228</v>
      </c>
      <c r="C116" s="49" t="s">
        <v>29</v>
      </c>
      <c r="D116" s="14">
        <v>150</v>
      </c>
      <c r="E116" s="14">
        <f t="shared" si="57"/>
        <v>108</v>
      </c>
      <c r="F116" s="14">
        <v>59</v>
      </c>
      <c r="G116" s="14">
        <v>49</v>
      </c>
      <c r="H116" s="14">
        <v>0</v>
      </c>
      <c r="I116" s="14">
        <v>0</v>
      </c>
      <c r="J116" s="14">
        <v>0</v>
      </c>
      <c r="K116" s="14">
        <v>0</v>
      </c>
      <c r="L116" s="14"/>
      <c r="M116" s="14">
        <f t="shared" si="54"/>
        <v>157</v>
      </c>
      <c r="N116" s="15">
        <v>165</v>
      </c>
      <c r="O116" s="15">
        <v>165</v>
      </c>
      <c r="P116" s="15">
        <v>165</v>
      </c>
      <c r="Q116" s="15">
        <v>165</v>
      </c>
      <c r="R116" s="15">
        <v>165</v>
      </c>
      <c r="S116" s="15">
        <v>165</v>
      </c>
      <c r="T116" s="15">
        <v>165</v>
      </c>
      <c r="U116" s="15">
        <v>165</v>
      </c>
      <c r="V116" s="15">
        <v>165</v>
      </c>
      <c r="W116" s="15">
        <v>165</v>
      </c>
      <c r="X116" s="15">
        <v>165</v>
      </c>
      <c r="Y116" s="15">
        <v>165</v>
      </c>
      <c r="Z116" s="15">
        <v>157</v>
      </c>
      <c r="AA116" s="15">
        <v>157</v>
      </c>
      <c r="AB116" s="251">
        <v>157</v>
      </c>
      <c r="AC116" s="209">
        <v>0</v>
      </c>
      <c r="AD116" s="14"/>
      <c r="AE116" s="14"/>
      <c r="AF116" s="14"/>
      <c r="AG116" s="210"/>
      <c r="AH116" s="202"/>
      <c r="AI116" s="192"/>
      <c r="AJ116" s="195"/>
    </row>
    <row r="117" spans="1:37" x14ac:dyDescent="0.3">
      <c r="A117" s="273">
        <v>74</v>
      </c>
      <c r="B117" s="54" t="s">
        <v>114</v>
      </c>
      <c r="C117" s="49" t="s">
        <v>29</v>
      </c>
      <c r="D117" s="14">
        <v>150</v>
      </c>
      <c r="E117" s="14">
        <f>SUM(F117:L117)</f>
        <v>159</v>
      </c>
      <c r="F117" s="14">
        <v>89</v>
      </c>
      <c r="G117" s="14">
        <v>69</v>
      </c>
      <c r="H117" s="14">
        <v>0</v>
      </c>
      <c r="I117" s="14">
        <v>0</v>
      </c>
      <c r="J117" s="14">
        <v>0</v>
      </c>
      <c r="K117" s="14">
        <v>0</v>
      </c>
      <c r="L117" s="14">
        <v>1</v>
      </c>
      <c r="M117" s="14">
        <f>F117+(G117*2)+(H117*3)+(I117*4)+(J117*5)+(K117*6)+(L117*8)</f>
        <v>235</v>
      </c>
      <c r="N117" s="15">
        <v>165</v>
      </c>
      <c r="O117" s="15">
        <v>165</v>
      </c>
      <c r="P117" s="15">
        <v>165</v>
      </c>
      <c r="Q117" s="15">
        <v>165</v>
      </c>
      <c r="R117" s="15">
        <v>165</v>
      </c>
      <c r="S117" s="15">
        <v>165</v>
      </c>
      <c r="T117" s="15">
        <v>165</v>
      </c>
      <c r="U117" s="15">
        <v>165</v>
      </c>
      <c r="V117" s="15">
        <v>235</v>
      </c>
      <c r="W117" s="15">
        <v>235</v>
      </c>
      <c r="X117" s="15">
        <v>235</v>
      </c>
      <c r="Y117" s="15">
        <v>235</v>
      </c>
      <c r="Z117" s="15">
        <v>235</v>
      </c>
      <c r="AA117" s="15">
        <v>235</v>
      </c>
      <c r="AB117" s="251">
        <v>235</v>
      </c>
      <c r="AC117" s="209">
        <v>0</v>
      </c>
      <c r="AD117" s="14">
        <v>40</v>
      </c>
      <c r="AE117" s="14"/>
      <c r="AF117" s="14"/>
      <c r="AG117" s="210"/>
      <c r="AH117" s="202"/>
      <c r="AI117" s="192"/>
      <c r="AJ117" s="195"/>
    </row>
    <row r="118" spans="1:37" x14ac:dyDescent="0.3">
      <c r="A118" s="273">
        <v>75</v>
      </c>
      <c r="B118" s="36" t="s">
        <v>115</v>
      </c>
      <c r="C118" s="37" t="s">
        <v>27</v>
      </c>
      <c r="D118" s="8">
        <f>D119+D120+D121+D122</f>
        <v>627</v>
      </c>
      <c r="E118" s="8">
        <f t="shared" ref="E118" si="58">SUM(E119:E122)</f>
        <v>347</v>
      </c>
      <c r="F118" s="8">
        <f>SUM(F119:F123)</f>
        <v>186</v>
      </c>
      <c r="G118" s="8">
        <f t="shared" ref="G118:K118" si="59">SUM(G119:G123)</f>
        <v>227</v>
      </c>
      <c r="H118" s="8">
        <f t="shared" si="59"/>
        <v>36</v>
      </c>
      <c r="I118" s="8">
        <f t="shared" si="59"/>
        <v>14</v>
      </c>
      <c r="J118" s="8">
        <f t="shared" si="59"/>
        <v>0</v>
      </c>
      <c r="K118" s="8">
        <f t="shared" si="59"/>
        <v>0</v>
      </c>
      <c r="L118" s="8"/>
      <c r="M118" s="8">
        <f t="shared" ref="M118:M123" si="60">F118+(G118*2)+(H118*3)+(I118*4)+(J118*5)+(K118*6)</f>
        <v>804</v>
      </c>
      <c r="N118" s="11">
        <f t="shared" ref="N118:S118" si="61">SUM(N119:N122)</f>
        <v>559</v>
      </c>
      <c r="O118" s="11">
        <f t="shared" si="61"/>
        <v>559</v>
      </c>
      <c r="P118" s="11">
        <f t="shared" si="61"/>
        <v>559</v>
      </c>
      <c r="Q118" s="11">
        <f t="shared" si="61"/>
        <v>559</v>
      </c>
      <c r="R118" s="11">
        <f t="shared" si="61"/>
        <v>559</v>
      </c>
      <c r="S118" s="11">
        <f t="shared" si="61"/>
        <v>559</v>
      </c>
      <c r="T118" s="11">
        <v>627</v>
      </c>
      <c r="U118" s="11">
        <f t="shared" ref="U118:Y118" si="62">U119+U120+U121+U122</f>
        <v>627</v>
      </c>
      <c r="V118" s="11">
        <f t="shared" si="62"/>
        <v>663</v>
      </c>
      <c r="W118" s="11">
        <f t="shared" si="62"/>
        <v>663</v>
      </c>
      <c r="X118" s="11">
        <f t="shared" si="62"/>
        <v>663</v>
      </c>
      <c r="Y118" s="11">
        <f t="shared" si="62"/>
        <v>663</v>
      </c>
      <c r="Z118" s="11">
        <f>Z119+Z120+Z121+Z122+Z123</f>
        <v>804</v>
      </c>
      <c r="AA118" s="11">
        <f>AA119+AA120+AA121+AA122+AA123</f>
        <v>804</v>
      </c>
      <c r="AB118" s="11">
        <f>AB119+AB120+AB121+AB122+AB123</f>
        <v>804</v>
      </c>
      <c r="AC118" s="207">
        <v>35</v>
      </c>
      <c r="AD118" s="8"/>
      <c r="AE118" s="8"/>
      <c r="AF118" s="8"/>
      <c r="AG118" s="208"/>
      <c r="AH118" s="194"/>
      <c r="AI118" s="166"/>
      <c r="AJ118" s="174"/>
    </row>
    <row r="119" spans="1:37" x14ac:dyDescent="0.3">
      <c r="A119" s="273"/>
      <c r="B119" s="43" t="s">
        <v>116</v>
      </c>
      <c r="C119" s="10" t="s">
        <v>27</v>
      </c>
      <c r="D119" s="8">
        <v>365</v>
      </c>
      <c r="E119" s="8">
        <f t="shared" si="57"/>
        <v>167</v>
      </c>
      <c r="F119" s="8">
        <v>51</v>
      </c>
      <c r="G119" s="8">
        <v>96</v>
      </c>
      <c r="H119" s="8">
        <v>9</v>
      </c>
      <c r="I119" s="8">
        <v>11</v>
      </c>
      <c r="J119" s="8">
        <v>0</v>
      </c>
      <c r="K119" s="8">
        <v>0</v>
      </c>
      <c r="L119" s="8"/>
      <c r="M119" s="8">
        <f t="shared" si="60"/>
        <v>314</v>
      </c>
      <c r="N119" s="11">
        <v>321</v>
      </c>
      <c r="O119" s="11">
        <v>321</v>
      </c>
      <c r="P119" s="11">
        <v>321</v>
      </c>
      <c r="Q119" s="11">
        <v>321</v>
      </c>
      <c r="R119" s="11">
        <v>321</v>
      </c>
      <c r="S119" s="11">
        <v>321</v>
      </c>
      <c r="T119" s="11">
        <v>365</v>
      </c>
      <c r="U119" s="11">
        <v>365</v>
      </c>
      <c r="V119" s="11">
        <v>324</v>
      </c>
      <c r="W119" s="11">
        <v>324</v>
      </c>
      <c r="X119" s="11">
        <v>324</v>
      </c>
      <c r="Y119" s="11">
        <v>324</v>
      </c>
      <c r="Z119" s="11">
        <v>314</v>
      </c>
      <c r="AA119" s="11">
        <v>314</v>
      </c>
      <c r="AB119" s="252">
        <v>314</v>
      </c>
      <c r="AC119" s="207"/>
      <c r="AD119" s="8"/>
      <c r="AE119" s="8"/>
      <c r="AF119" s="8"/>
      <c r="AG119" s="208"/>
      <c r="AH119" s="194"/>
      <c r="AI119" s="166"/>
      <c r="AJ119" s="174"/>
    </row>
    <row r="120" spans="1:37" x14ac:dyDescent="0.3">
      <c r="A120" s="273"/>
      <c r="B120" s="43" t="s">
        <v>117</v>
      </c>
      <c r="C120" s="10" t="s">
        <v>27</v>
      </c>
      <c r="D120" s="8">
        <v>134</v>
      </c>
      <c r="E120" s="8">
        <f t="shared" si="57"/>
        <v>51</v>
      </c>
      <c r="F120" s="8">
        <v>7</v>
      </c>
      <c r="G120" s="8">
        <v>21</v>
      </c>
      <c r="H120" s="8">
        <v>20</v>
      </c>
      <c r="I120" s="8">
        <v>3</v>
      </c>
      <c r="J120" s="8">
        <v>0</v>
      </c>
      <c r="K120" s="8">
        <v>0</v>
      </c>
      <c r="L120" s="8"/>
      <c r="M120" s="8">
        <f t="shared" si="60"/>
        <v>121</v>
      </c>
      <c r="N120" s="11">
        <v>113</v>
      </c>
      <c r="O120" s="11">
        <v>113</v>
      </c>
      <c r="P120" s="11">
        <v>113</v>
      </c>
      <c r="Q120" s="11">
        <v>113</v>
      </c>
      <c r="R120" s="11">
        <v>113</v>
      </c>
      <c r="S120" s="11">
        <v>113</v>
      </c>
      <c r="T120" s="11">
        <v>134</v>
      </c>
      <c r="U120" s="11">
        <v>134</v>
      </c>
      <c r="V120" s="11">
        <v>119</v>
      </c>
      <c r="W120" s="11">
        <v>119</v>
      </c>
      <c r="X120" s="11">
        <v>119</v>
      </c>
      <c r="Y120" s="11">
        <v>119</v>
      </c>
      <c r="Z120" s="11">
        <v>121</v>
      </c>
      <c r="AA120" s="11">
        <v>121</v>
      </c>
      <c r="AB120" s="252">
        <v>121</v>
      </c>
      <c r="AC120" s="207"/>
      <c r="AD120" s="8"/>
      <c r="AE120" s="8"/>
      <c r="AF120" s="8"/>
      <c r="AG120" s="208"/>
      <c r="AH120" s="194"/>
      <c r="AI120" s="166"/>
      <c r="AJ120" s="174"/>
    </row>
    <row r="121" spans="1:37" x14ac:dyDescent="0.3">
      <c r="A121" s="273"/>
      <c r="B121" s="43" t="s">
        <v>118</v>
      </c>
      <c r="C121" s="10" t="s">
        <v>27</v>
      </c>
      <c r="D121" s="8">
        <v>69</v>
      </c>
      <c r="E121" s="8">
        <f t="shared" si="57"/>
        <v>49</v>
      </c>
      <c r="F121" s="8">
        <v>24</v>
      </c>
      <c r="G121" s="8">
        <v>25</v>
      </c>
      <c r="H121" s="8">
        <v>0</v>
      </c>
      <c r="I121" s="8">
        <v>0</v>
      </c>
      <c r="J121" s="8">
        <v>0</v>
      </c>
      <c r="K121" s="8">
        <v>0</v>
      </c>
      <c r="L121" s="8"/>
      <c r="M121" s="8">
        <f t="shared" si="60"/>
        <v>74</v>
      </c>
      <c r="N121" s="11">
        <v>69</v>
      </c>
      <c r="O121" s="11">
        <v>69</v>
      </c>
      <c r="P121" s="11">
        <v>69</v>
      </c>
      <c r="Q121" s="11">
        <v>69</v>
      </c>
      <c r="R121" s="11">
        <v>69</v>
      </c>
      <c r="S121" s="11">
        <v>69</v>
      </c>
      <c r="T121" s="11">
        <v>69</v>
      </c>
      <c r="U121" s="11">
        <v>69</v>
      </c>
      <c r="V121" s="11">
        <v>69</v>
      </c>
      <c r="W121" s="11">
        <v>69</v>
      </c>
      <c r="X121" s="11">
        <v>69</v>
      </c>
      <c r="Y121" s="11">
        <v>69</v>
      </c>
      <c r="Z121" s="11">
        <v>74</v>
      </c>
      <c r="AA121" s="11">
        <v>74</v>
      </c>
      <c r="AB121" s="252">
        <v>74</v>
      </c>
      <c r="AC121" s="207"/>
      <c r="AD121" s="8"/>
      <c r="AE121" s="8"/>
      <c r="AF121" s="8"/>
      <c r="AG121" s="208"/>
      <c r="AH121" s="194"/>
      <c r="AI121" s="166"/>
      <c r="AJ121" s="174"/>
    </row>
    <row r="122" spans="1:37" x14ac:dyDescent="0.3">
      <c r="A122" s="273"/>
      <c r="B122" s="43" t="s">
        <v>119</v>
      </c>
      <c r="C122" s="10" t="s">
        <v>27</v>
      </c>
      <c r="D122" s="8">
        <v>59</v>
      </c>
      <c r="E122" s="8">
        <f t="shared" si="57"/>
        <v>80</v>
      </c>
      <c r="F122" s="8">
        <v>22</v>
      </c>
      <c r="G122" s="8">
        <v>51</v>
      </c>
      <c r="H122" s="8">
        <v>7</v>
      </c>
      <c r="I122" s="8">
        <v>0</v>
      </c>
      <c r="J122" s="8">
        <v>0</v>
      </c>
      <c r="K122" s="8">
        <v>0</v>
      </c>
      <c r="L122" s="8"/>
      <c r="M122" s="8">
        <f t="shared" si="60"/>
        <v>145</v>
      </c>
      <c r="N122" s="11">
        <v>56</v>
      </c>
      <c r="O122" s="11">
        <v>56</v>
      </c>
      <c r="P122" s="11">
        <v>56</v>
      </c>
      <c r="Q122" s="11">
        <v>56</v>
      </c>
      <c r="R122" s="11">
        <v>56</v>
      </c>
      <c r="S122" s="11">
        <v>56</v>
      </c>
      <c r="T122" s="11">
        <v>59</v>
      </c>
      <c r="U122" s="11">
        <v>59</v>
      </c>
      <c r="V122" s="11">
        <v>151</v>
      </c>
      <c r="W122" s="11">
        <v>151</v>
      </c>
      <c r="X122" s="11">
        <v>151</v>
      </c>
      <c r="Y122" s="11">
        <v>151</v>
      </c>
      <c r="Z122" s="11">
        <v>145</v>
      </c>
      <c r="AA122" s="11">
        <v>145</v>
      </c>
      <c r="AB122" s="252">
        <v>145</v>
      </c>
      <c r="AC122" s="207"/>
      <c r="AD122" s="8"/>
      <c r="AE122" s="8"/>
      <c r="AF122" s="8"/>
      <c r="AG122" s="208"/>
      <c r="AH122" s="194"/>
      <c r="AI122" s="166"/>
      <c r="AJ122" s="174"/>
    </row>
    <row r="123" spans="1:37" x14ac:dyDescent="0.3">
      <c r="A123" s="273"/>
      <c r="B123" s="43" t="s">
        <v>227</v>
      </c>
      <c r="C123" s="10" t="s">
        <v>27</v>
      </c>
      <c r="D123" s="8">
        <v>150</v>
      </c>
      <c r="E123" s="8">
        <f t="shared" si="57"/>
        <v>116</v>
      </c>
      <c r="F123" s="8">
        <v>82</v>
      </c>
      <c r="G123" s="8">
        <v>34</v>
      </c>
      <c r="H123" s="8"/>
      <c r="I123" s="8"/>
      <c r="J123" s="8"/>
      <c r="K123" s="8"/>
      <c r="L123" s="8"/>
      <c r="M123" s="8">
        <f t="shared" si="60"/>
        <v>150</v>
      </c>
      <c r="N123" s="240"/>
      <c r="O123" s="240"/>
      <c r="P123" s="240"/>
      <c r="Q123" s="240"/>
      <c r="R123" s="240"/>
      <c r="S123" s="240"/>
      <c r="T123" s="240"/>
      <c r="U123" s="240"/>
      <c r="V123" s="240"/>
      <c r="W123" s="240"/>
      <c r="X123" s="240"/>
      <c r="Y123" s="240"/>
      <c r="Z123" s="240">
        <v>150</v>
      </c>
      <c r="AA123" s="240">
        <v>150</v>
      </c>
      <c r="AB123" s="255">
        <v>150</v>
      </c>
      <c r="AC123" s="207">
        <v>12</v>
      </c>
      <c r="AD123" s="8"/>
      <c r="AE123" s="8"/>
      <c r="AF123" s="8"/>
      <c r="AG123" s="208"/>
      <c r="AH123" s="194">
        <v>20</v>
      </c>
      <c r="AI123" s="166"/>
      <c r="AJ123" s="174"/>
      <c r="AK123" t="s">
        <v>238</v>
      </c>
    </row>
    <row r="124" spans="1:37" x14ac:dyDescent="0.3">
      <c r="A124" s="273">
        <v>76</v>
      </c>
      <c r="B124" s="36" t="s">
        <v>120</v>
      </c>
      <c r="C124" s="37" t="s">
        <v>27</v>
      </c>
      <c r="D124" s="8">
        <f>D125+D126</f>
        <v>354</v>
      </c>
      <c r="E124" s="8">
        <f t="shared" ref="E124:AG124" si="63">E125+E126</f>
        <v>213</v>
      </c>
      <c r="F124" s="8">
        <f t="shared" si="63"/>
        <v>77</v>
      </c>
      <c r="G124" s="8">
        <f t="shared" si="63"/>
        <v>131</v>
      </c>
      <c r="H124" s="8">
        <f t="shared" si="63"/>
        <v>5</v>
      </c>
      <c r="I124" s="8">
        <f t="shared" si="63"/>
        <v>0</v>
      </c>
      <c r="J124" s="8">
        <f t="shared" si="63"/>
        <v>0</v>
      </c>
      <c r="K124" s="8">
        <f t="shared" si="63"/>
        <v>0</v>
      </c>
      <c r="L124" s="8"/>
      <c r="M124" s="8">
        <f t="shared" si="63"/>
        <v>354</v>
      </c>
      <c r="N124" s="8">
        <f t="shared" si="63"/>
        <v>354</v>
      </c>
      <c r="O124" s="8">
        <f t="shared" si="63"/>
        <v>354</v>
      </c>
      <c r="P124" s="8">
        <f t="shared" si="63"/>
        <v>354</v>
      </c>
      <c r="Q124" s="8">
        <f t="shared" si="63"/>
        <v>354</v>
      </c>
      <c r="R124" s="8">
        <f t="shared" si="63"/>
        <v>354</v>
      </c>
      <c r="S124" s="8">
        <f t="shared" si="63"/>
        <v>354</v>
      </c>
      <c r="T124" s="8">
        <f t="shared" ref="T124" si="64">T125+T126</f>
        <v>354</v>
      </c>
      <c r="U124" s="8">
        <f t="shared" ref="U124:AB124" si="65">U125+U126</f>
        <v>354</v>
      </c>
      <c r="V124" s="8">
        <f t="shared" si="65"/>
        <v>354</v>
      </c>
      <c r="W124" s="8">
        <f t="shared" si="65"/>
        <v>354</v>
      </c>
      <c r="X124" s="8">
        <f t="shared" si="65"/>
        <v>354</v>
      </c>
      <c r="Y124" s="8">
        <f t="shared" si="65"/>
        <v>354</v>
      </c>
      <c r="Z124" s="8">
        <f t="shared" si="65"/>
        <v>354</v>
      </c>
      <c r="AA124" s="8">
        <f t="shared" si="65"/>
        <v>354</v>
      </c>
      <c r="AB124" s="8">
        <f t="shared" si="65"/>
        <v>354</v>
      </c>
      <c r="AC124" s="207">
        <f t="shared" si="63"/>
        <v>14</v>
      </c>
      <c r="AD124" s="8">
        <f t="shared" si="63"/>
        <v>0</v>
      </c>
      <c r="AE124" s="8">
        <f t="shared" si="63"/>
        <v>1</v>
      </c>
      <c r="AF124" s="8">
        <f t="shared" si="63"/>
        <v>0</v>
      </c>
      <c r="AG124" s="208">
        <f t="shared" si="63"/>
        <v>0</v>
      </c>
      <c r="AH124" s="194"/>
      <c r="AI124" s="166"/>
      <c r="AJ124" s="174"/>
    </row>
    <row r="125" spans="1:37" x14ac:dyDescent="0.3">
      <c r="A125" s="274"/>
      <c r="B125" s="55" t="s">
        <v>121</v>
      </c>
      <c r="C125" s="56" t="s">
        <v>27</v>
      </c>
      <c r="D125" s="39">
        <v>230</v>
      </c>
      <c r="E125" s="8">
        <f t="shared" si="57"/>
        <v>139</v>
      </c>
      <c r="F125" s="39">
        <v>53</v>
      </c>
      <c r="G125" s="39">
        <v>81</v>
      </c>
      <c r="H125" s="39">
        <v>5</v>
      </c>
      <c r="I125" s="39"/>
      <c r="J125" s="39"/>
      <c r="K125" s="39"/>
      <c r="L125" s="39"/>
      <c r="M125" s="8">
        <f>F125+(G125*2)+(H125*3)+(I125*4)+(J125*5)+(K125*6)</f>
        <v>230</v>
      </c>
      <c r="N125" s="57">
        <v>230</v>
      </c>
      <c r="O125" s="57">
        <v>230</v>
      </c>
      <c r="P125" s="57">
        <v>230</v>
      </c>
      <c r="Q125" s="57">
        <v>230</v>
      </c>
      <c r="R125" s="57">
        <v>230</v>
      </c>
      <c r="S125" s="57">
        <v>230</v>
      </c>
      <c r="T125" s="57">
        <v>230</v>
      </c>
      <c r="U125" s="57">
        <v>230</v>
      </c>
      <c r="V125" s="57">
        <v>230</v>
      </c>
      <c r="W125" s="57">
        <v>230</v>
      </c>
      <c r="X125" s="57">
        <v>230</v>
      </c>
      <c r="Y125" s="57">
        <v>230</v>
      </c>
      <c r="Z125" s="57">
        <v>230</v>
      </c>
      <c r="AA125" s="57">
        <v>230</v>
      </c>
      <c r="AB125" s="252">
        <v>230</v>
      </c>
      <c r="AC125" s="214">
        <v>2</v>
      </c>
      <c r="AD125" s="39"/>
      <c r="AE125" s="39"/>
      <c r="AF125" s="39"/>
      <c r="AG125" s="215"/>
      <c r="AH125" s="194"/>
      <c r="AI125" s="166"/>
      <c r="AJ125" s="174"/>
    </row>
    <row r="126" spans="1:37" x14ac:dyDescent="0.3">
      <c r="A126" s="274"/>
      <c r="B126" s="55" t="s">
        <v>122</v>
      </c>
      <c r="C126" s="56" t="s">
        <v>27</v>
      </c>
      <c r="D126" s="39">
        <v>124</v>
      </c>
      <c r="E126" s="8">
        <f t="shared" si="57"/>
        <v>74</v>
      </c>
      <c r="F126" s="39">
        <v>24</v>
      </c>
      <c r="G126" s="39">
        <v>50</v>
      </c>
      <c r="H126" s="39"/>
      <c r="I126" s="39"/>
      <c r="J126" s="39"/>
      <c r="K126" s="39"/>
      <c r="L126" s="39"/>
      <c r="M126" s="8">
        <f>F126+(G126*2)+(H126*3)+(I126*4)+(J126*5)+(K126*6)</f>
        <v>124</v>
      </c>
      <c r="N126" s="57">
        <v>124</v>
      </c>
      <c r="O126" s="57">
        <v>124</v>
      </c>
      <c r="P126" s="57">
        <v>124</v>
      </c>
      <c r="Q126" s="57">
        <v>124</v>
      </c>
      <c r="R126" s="57">
        <v>124</v>
      </c>
      <c r="S126" s="57">
        <v>124</v>
      </c>
      <c r="T126" s="57">
        <v>124</v>
      </c>
      <c r="U126" s="57">
        <v>124</v>
      </c>
      <c r="V126" s="57">
        <v>124</v>
      </c>
      <c r="W126" s="57">
        <v>124</v>
      </c>
      <c r="X126" s="57">
        <v>124</v>
      </c>
      <c r="Y126" s="57">
        <v>124</v>
      </c>
      <c r="Z126" s="57">
        <v>124</v>
      </c>
      <c r="AA126" s="57">
        <v>124</v>
      </c>
      <c r="AB126" s="252">
        <v>124</v>
      </c>
      <c r="AC126" s="214">
        <v>12</v>
      </c>
      <c r="AD126" s="39"/>
      <c r="AE126" s="39">
        <v>1</v>
      </c>
      <c r="AF126" s="39"/>
      <c r="AG126" s="215"/>
      <c r="AH126" s="194"/>
      <c r="AI126" s="166"/>
      <c r="AJ126" s="174"/>
    </row>
    <row r="127" spans="1:37" x14ac:dyDescent="0.3">
      <c r="A127" s="274">
        <v>77</v>
      </c>
      <c r="B127" s="58" t="s">
        <v>205</v>
      </c>
      <c r="C127" s="59" t="s">
        <v>29</v>
      </c>
      <c r="D127" s="38">
        <v>150</v>
      </c>
      <c r="E127" s="38">
        <f t="shared" si="57"/>
        <v>146</v>
      </c>
      <c r="F127" s="38">
        <v>142</v>
      </c>
      <c r="G127" s="38">
        <v>4</v>
      </c>
      <c r="H127" s="38"/>
      <c r="I127" s="38"/>
      <c r="J127" s="38"/>
      <c r="K127" s="38"/>
      <c r="L127" s="38"/>
      <c r="M127" s="38">
        <f>F127+(G127*2)+(H127*3)+(I127*4)+(J127*5)+(K127*6)</f>
        <v>150</v>
      </c>
      <c r="N127" s="41"/>
      <c r="O127" s="41"/>
      <c r="P127" s="41"/>
      <c r="Q127" s="41"/>
      <c r="R127" s="41"/>
      <c r="S127" s="41"/>
      <c r="T127" s="41">
        <v>0</v>
      </c>
      <c r="U127" s="41">
        <v>0</v>
      </c>
      <c r="V127" s="41">
        <v>0</v>
      </c>
      <c r="W127" s="41">
        <v>150</v>
      </c>
      <c r="X127" s="41">
        <v>150</v>
      </c>
      <c r="Y127" s="41">
        <v>150</v>
      </c>
      <c r="Z127" s="41">
        <v>150</v>
      </c>
      <c r="AA127" s="15">
        <v>150</v>
      </c>
      <c r="AB127" s="251">
        <v>150</v>
      </c>
      <c r="AC127" s="216"/>
      <c r="AD127" s="38"/>
      <c r="AE127" s="38"/>
      <c r="AF127" s="38"/>
      <c r="AG127" s="217"/>
      <c r="AH127" s="202"/>
      <c r="AI127" s="192"/>
      <c r="AJ127" s="195"/>
    </row>
    <row r="128" spans="1:37" x14ac:dyDescent="0.3">
      <c r="A128" s="278"/>
      <c r="B128" s="30" t="s">
        <v>37</v>
      </c>
      <c r="C128" s="31"/>
      <c r="D128" s="21">
        <f>D109+D112+D113+D114+D115+D116+D117+D118+D124+D127</f>
        <v>2902</v>
      </c>
      <c r="E128" s="21">
        <f>E109+E112+E113+E114+E115+E116+E117+E118+E124+E127</f>
        <v>1808</v>
      </c>
      <c r="F128" s="21">
        <f>F109+F112+F113+F114+F115+F116+F117+F118+F124+F127</f>
        <v>875</v>
      </c>
      <c r="G128" s="21">
        <f t="shared" ref="G128:AJ128" si="66">G109+G112+G113+G114+G115+G116+G117+G118+G124+G127</f>
        <v>900</v>
      </c>
      <c r="H128" s="21">
        <f t="shared" si="66"/>
        <v>49</v>
      </c>
      <c r="I128" s="21">
        <f t="shared" si="66"/>
        <v>81</v>
      </c>
      <c r="J128" s="21">
        <f t="shared" si="66"/>
        <v>18</v>
      </c>
      <c r="K128" s="21">
        <f t="shared" si="66"/>
        <v>0</v>
      </c>
      <c r="L128" s="21">
        <f t="shared" si="66"/>
        <v>1</v>
      </c>
      <c r="M128" s="21">
        <f t="shared" si="66"/>
        <v>3244</v>
      </c>
      <c r="N128" s="21">
        <f t="shared" si="66"/>
        <v>2747</v>
      </c>
      <c r="O128" s="21">
        <f t="shared" si="66"/>
        <v>2747</v>
      </c>
      <c r="P128" s="21">
        <f t="shared" si="66"/>
        <v>2747</v>
      </c>
      <c r="Q128" s="21">
        <f t="shared" si="66"/>
        <v>2747</v>
      </c>
      <c r="R128" s="21">
        <f t="shared" si="66"/>
        <v>2757</v>
      </c>
      <c r="S128" s="21">
        <f t="shared" si="66"/>
        <v>2757</v>
      </c>
      <c r="T128" s="21">
        <f t="shared" si="66"/>
        <v>2825</v>
      </c>
      <c r="U128" s="21">
        <f t="shared" si="66"/>
        <v>2855</v>
      </c>
      <c r="V128" s="21">
        <f t="shared" si="66"/>
        <v>2961</v>
      </c>
      <c r="W128" s="21">
        <f t="shared" ref="W128:AB128" si="67">W109+W112+W113+W114+W115+W116+W117+W118+W124+W127</f>
        <v>3111</v>
      </c>
      <c r="X128" s="21">
        <f t="shared" si="67"/>
        <v>3111</v>
      </c>
      <c r="Y128" s="21">
        <f t="shared" si="67"/>
        <v>3111</v>
      </c>
      <c r="Z128" s="21">
        <f t="shared" si="67"/>
        <v>3241</v>
      </c>
      <c r="AA128" s="21">
        <f t="shared" si="67"/>
        <v>3243</v>
      </c>
      <c r="AB128" s="21">
        <f t="shared" si="67"/>
        <v>3244</v>
      </c>
      <c r="AC128" s="219">
        <f t="shared" si="66"/>
        <v>90</v>
      </c>
      <c r="AD128" s="21">
        <f>AD109+AD112+AD113+AD114+AD115+AD116+AD117+AD118+AD124+AD127</f>
        <v>73</v>
      </c>
      <c r="AE128" s="21">
        <f t="shared" si="66"/>
        <v>3</v>
      </c>
      <c r="AF128" s="21">
        <f t="shared" si="66"/>
        <v>0</v>
      </c>
      <c r="AG128" s="199">
        <f t="shared" si="66"/>
        <v>0</v>
      </c>
      <c r="AH128" s="205">
        <f>AH109+AH112+AH113+AH114+AH115+AH116+AH117+AH118+AH124+AH127+AH123</f>
        <v>32</v>
      </c>
      <c r="AI128" s="21">
        <f t="shared" si="66"/>
        <v>0</v>
      </c>
      <c r="AJ128" s="199">
        <f t="shared" si="66"/>
        <v>0</v>
      </c>
    </row>
    <row r="129" spans="1:36" x14ac:dyDescent="0.3">
      <c r="A129" s="279" t="s">
        <v>123</v>
      </c>
      <c r="B129" s="5"/>
      <c r="C129" s="6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65"/>
      <c r="AB129" s="252"/>
      <c r="AC129" s="212"/>
      <c r="AD129" s="7"/>
      <c r="AE129" s="7"/>
      <c r="AF129" s="7"/>
      <c r="AG129" s="213"/>
      <c r="AH129" s="204"/>
      <c r="AI129" s="169"/>
      <c r="AJ129" s="175"/>
    </row>
    <row r="130" spans="1:36" x14ac:dyDescent="0.3">
      <c r="A130" s="273">
        <v>78</v>
      </c>
      <c r="B130" s="36" t="s">
        <v>124</v>
      </c>
      <c r="C130" s="37" t="s">
        <v>27</v>
      </c>
      <c r="D130" s="8">
        <v>372</v>
      </c>
      <c r="E130" s="8">
        <f t="shared" ref="E130:K130" si="68">E131+E132+E133</f>
        <v>205</v>
      </c>
      <c r="F130" s="8">
        <f t="shared" si="68"/>
        <v>57</v>
      </c>
      <c r="G130" s="8">
        <f t="shared" si="68"/>
        <v>147</v>
      </c>
      <c r="H130" s="8">
        <f t="shared" si="68"/>
        <v>1</v>
      </c>
      <c r="I130" s="8">
        <f t="shared" si="68"/>
        <v>0</v>
      </c>
      <c r="J130" s="8">
        <f t="shared" si="68"/>
        <v>0</v>
      </c>
      <c r="K130" s="8">
        <f t="shared" si="68"/>
        <v>0</v>
      </c>
      <c r="L130" s="8"/>
      <c r="M130" s="8">
        <f>M131+M132+M133</f>
        <v>360</v>
      </c>
      <c r="N130" s="11">
        <f t="shared" ref="N130:AA130" si="69">SUM(N131:N133)</f>
        <v>372</v>
      </c>
      <c r="O130" s="11">
        <f t="shared" si="69"/>
        <v>372</v>
      </c>
      <c r="P130" s="11">
        <f t="shared" si="69"/>
        <v>372</v>
      </c>
      <c r="Q130" s="11">
        <f t="shared" si="69"/>
        <v>372</v>
      </c>
      <c r="R130" s="11">
        <f t="shared" si="69"/>
        <v>372</v>
      </c>
      <c r="S130" s="11">
        <f t="shared" si="69"/>
        <v>372</v>
      </c>
      <c r="T130" s="11">
        <f t="shared" si="69"/>
        <v>372</v>
      </c>
      <c r="U130" s="11">
        <f t="shared" si="69"/>
        <v>388</v>
      </c>
      <c r="V130" s="11">
        <f t="shared" si="69"/>
        <v>388</v>
      </c>
      <c r="W130" s="11">
        <f t="shared" si="69"/>
        <v>388</v>
      </c>
      <c r="X130" s="11">
        <f t="shared" si="69"/>
        <v>388</v>
      </c>
      <c r="Y130" s="11">
        <f t="shared" si="69"/>
        <v>388</v>
      </c>
      <c r="Z130" s="11">
        <f t="shared" si="69"/>
        <v>356</v>
      </c>
      <c r="AA130" s="11">
        <f t="shared" si="69"/>
        <v>356</v>
      </c>
      <c r="AB130" s="11">
        <f>SUM(AB131:AB133)</f>
        <v>360</v>
      </c>
      <c r="AC130" s="207">
        <v>15</v>
      </c>
      <c r="AD130" s="8">
        <v>34</v>
      </c>
      <c r="AE130" s="8">
        <v>1</v>
      </c>
      <c r="AF130" s="8"/>
      <c r="AG130" s="208"/>
      <c r="AH130" s="194">
        <v>18</v>
      </c>
      <c r="AI130" s="166"/>
      <c r="AJ130" s="174"/>
    </row>
    <row r="131" spans="1:36" x14ac:dyDescent="0.3">
      <c r="A131" s="273"/>
      <c r="B131" s="43" t="s">
        <v>125</v>
      </c>
      <c r="C131" s="10" t="s">
        <v>27</v>
      </c>
      <c r="D131" s="8">
        <v>271</v>
      </c>
      <c r="E131" s="8">
        <f t="shared" ref="E131:E141" si="70">SUM(F131:K131)</f>
        <v>134</v>
      </c>
      <c r="F131" s="8">
        <v>31</v>
      </c>
      <c r="G131" s="8">
        <v>103</v>
      </c>
      <c r="H131" s="8">
        <v>0</v>
      </c>
      <c r="I131" s="8">
        <v>0</v>
      </c>
      <c r="J131" s="8">
        <v>0</v>
      </c>
      <c r="K131" s="8">
        <v>0</v>
      </c>
      <c r="L131" s="8"/>
      <c r="M131" s="8">
        <f t="shared" ref="M131:M141" si="71">F131+(G131*2)+(H131*3)+(I131*4)+(J131*5)+(K131*6)</f>
        <v>237</v>
      </c>
      <c r="N131" s="11">
        <v>271</v>
      </c>
      <c r="O131" s="11">
        <v>271</v>
      </c>
      <c r="P131" s="11">
        <v>271</v>
      </c>
      <c r="Q131" s="11">
        <v>271</v>
      </c>
      <c r="R131" s="11">
        <v>271</v>
      </c>
      <c r="S131" s="11">
        <v>271</v>
      </c>
      <c r="T131" s="11">
        <v>271</v>
      </c>
      <c r="U131" s="11">
        <v>271</v>
      </c>
      <c r="V131" s="11">
        <v>271</v>
      </c>
      <c r="W131" s="11">
        <v>271</v>
      </c>
      <c r="X131" s="11">
        <v>271</v>
      </c>
      <c r="Y131" s="11">
        <v>271</v>
      </c>
      <c r="Z131" s="11">
        <v>237</v>
      </c>
      <c r="AA131" s="11">
        <v>237</v>
      </c>
      <c r="AB131" s="252">
        <v>237</v>
      </c>
      <c r="AC131" s="207"/>
      <c r="AD131" s="8"/>
      <c r="AE131" s="8"/>
      <c r="AF131" s="8"/>
      <c r="AG131" s="208"/>
      <c r="AH131" s="194"/>
      <c r="AI131" s="166"/>
      <c r="AJ131" s="174"/>
    </row>
    <row r="132" spans="1:36" x14ac:dyDescent="0.3">
      <c r="A132" s="273"/>
      <c r="B132" s="43" t="s">
        <v>126</v>
      </c>
      <c r="C132" s="10" t="s">
        <v>27</v>
      </c>
      <c r="D132" s="8">
        <v>35</v>
      </c>
      <c r="E132" s="8">
        <f t="shared" si="70"/>
        <v>29</v>
      </c>
      <c r="F132" s="8">
        <v>2</v>
      </c>
      <c r="G132" s="8">
        <v>26</v>
      </c>
      <c r="H132" s="8">
        <v>1</v>
      </c>
      <c r="I132" s="8">
        <v>0</v>
      </c>
      <c r="J132" s="8">
        <v>0</v>
      </c>
      <c r="K132" s="8">
        <v>0</v>
      </c>
      <c r="L132" s="8"/>
      <c r="M132" s="8">
        <f t="shared" si="71"/>
        <v>57</v>
      </c>
      <c r="N132" s="11">
        <v>35</v>
      </c>
      <c r="O132" s="11">
        <v>35</v>
      </c>
      <c r="P132" s="11">
        <v>35</v>
      </c>
      <c r="Q132" s="11">
        <v>35</v>
      </c>
      <c r="R132" s="11">
        <v>35</v>
      </c>
      <c r="S132" s="11">
        <v>35</v>
      </c>
      <c r="T132" s="11">
        <v>35</v>
      </c>
      <c r="U132" s="11">
        <v>51</v>
      </c>
      <c r="V132" s="11">
        <v>51</v>
      </c>
      <c r="W132" s="11">
        <v>51</v>
      </c>
      <c r="X132" s="11">
        <v>51</v>
      </c>
      <c r="Y132" s="11">
        <v>51</v>
      </c>
      <c r="Z132" s="11">
        <v>59</v>
      </c>
      <c r="AA132" s="11">
        <v>59</v>
      </c>
      <c r="AB132" s="252">
        <v>57</v>
      </c>
      <c r="AC132" s="207"/>
      <c r="AD132" s="8"/>
      <c r="AE132" s="8"/>
      <c r="AF132" s="8"/>
      <c r="AG132" s="208"/>
      <c r="AH132" s="194"/>
      <c r="AI132" s="166"/>
      <c r="AJ132" s="174"/>
    </row>
    <row r="133" spans="1:36" x14ac:dyDescent="0.3">
      <c r="A133" s="273"/>
      <c r="B133" s="43" t="s">
        <v>127</v>
      </c>
      <c r="C133" s="10" t="s">
        <v>27</v>
      </c>
      <c r="D133" s="8">
        <v>66</v>
      </c>
      <c r="E133" s="8">
        <f t="shared" si="70"/>
        <v>42</v>
      </c>
      <c r="F133" s="8">
        <v>24</v>
      </c>
      <c r="G133" s="8">
        <v>18</v>
      </c>
      <c r="H133" s="8"/>
      <c r="I133" s="8">
        <v>0</v>
      </c>
      <c r="J133" s="8">
        <v>0</v>
      </c>
      <c r="K133" s="8">
        <v>0</v>
      </c>
      <c r="L133" s="8">
        <v>3</v>
      </c>
      <c r="M133" s="8">
        <f>F133+(G133*2)+(H133*3)+(I133*4)+(J133*5)+(K133*6)+(L133*2)</f>
        <v>66</v>
      </c>
      <c r="N133" s="11">
        <v>66</v>
      </c>
      <c r="O133" s="11">
        <v>66</v>
      </c>
      <c r="P133" s="11">
        <v>66</v>
      </c>
      <c r="Q133" s="11">
        <v>66</v>
      </c>
      <c r="R133" s="11">
        <v>66</v>
      </c>
      <c r="S133" s="11">
        <v>66</v>
      </c>
      <c r="T133" s="11">
        <v>66</v>
      </c>
      <c r="U133" s="11">
        <v>66</v>
      </c>
      <c r="V133" s="11">
        <v>66</v>
      </c>
      <c r="W133" s="11">
        <v>66</v>
      </c>
      <c r="X133" s="11">
        <v>66</v>
      </c>
      <c r="Y133" s="11">
        <v>66</v>
      </c>
      <c r="Z133" s="11">
        <v>60</v>
      </c>
      <c r="AA133" s="11">
        <v>60</v>
      </c>
      <c r="AB133" s="252">
        <v>66</v>
      </c>
      <c r="AC133" s="207"/>
      <c r="AD133" s="8"/>
      <c r="AE133" s="8"/>
      <c r="AF133" s="8"/>
      <c r="AG133" s="208"/>
      <c r="AH133" s="194"/>
      <c r="AI133" s="166"/>
      <c r="AJ133" s="174"/>
    </row>
    <row r="134" spans="1:36" x14ac:dyDescent="0.3">
      <c r="A134" s="273">
        <v>79</v>
      </c>
      <c r="B134" s="48" t="s">
        <v>128</v>
      </c>
      <c r="C134" s="49" t="s">
        <v>29</v>
      </c>
      <c r="D134" s="14">
        <v>77</v>
      </c>
      <c r="E134" s="14">
        <f t="shared" si="70"/>
        <v>55</v>
      </c>
      <c r="F134" s="14">
        <v>25</v>
      </c>
      <c r="G134" s="14">
        <v>30</v>
      </c>
      <c r="H134" s="14">
        <v>0</v>
      </c>
      <c r="I134" s="14">
        <v>0</v>
      </c>
      <c r="J134" s="14">
        <v>0</v>
      </c>
      <c r="K134" s="14">
        <v>0</v>
      </c>
      <c r="L134" s="14"/>
      <c r="M134" s="14">
        <f t="shared" si="71"/>
        <v>85</v>
      </c>
      <c r="N134" s="15">
        <v>85</v>
      </c>
      <c r="O134" s="15">
        <v>85</v>
      </c>
      <c r="P134" s="15">
        <v>85</v>
      </c>
      <c r="Q134" s="15">
        <v>85</v>
      </c>
      <c r="R134" s="15">
        <v>85</v>
      </c>
      <c r="S134" s="15">
        <v>85</v>
      </c>
      <c r="T134" s="15">
        <v>85</v>
      </c>
      <c r="U134" s="15">
        <v>85</v>
      </c>
      <c r="V134" s="15">
        <v>85</v>
      </c>
      <c r="W134" s="15">
        <v>85</v>
      </c>
      <c r="X134" s="15">
        <v>85</v>
      </c>
      <c r="Y134" s="15">
        <v>85</v>
      </c>
      <c r="Z134" s="15">
        <v>85</v>
      </c>
      <c r="AA134" s="15">
        <v>85</v>
      </c>
      <c r="AB134" s="251">
        <v>85</v>
      </c>
      <c r="AC134" s="209"/>
      <c r="AD134" s="14"/>
      <c r="AE134" s="14"/>
      <c r="AF134" s="14"/>
      <c r="AG134" s="210"/>
      <c r="AH134" s="202"/>
      <c r="AI134" s="192"/>
      <c r="AJ134" s="195"/>
    </row>
    <row r="135" spans="1:36" x14ac:dyDescent="0.3">
      <c r="A135" s="273">
        <v>80</v>
      </c>
      <c r="B135" s="48" t="s">
        <v>129</v>
      </c>
      <c r="C135" s="49" t="s">
        <v>29</v>
      </c>
      <c r="D135" s="14">
        <v>120</v>
      </c>
      <c r="E135" s="14">
        <f t="shared" si="70"/>
        <v>97</v>
      </c>
      <c r="F135" s="14">
        <v>44</v>
      </c>
      <c r="G135" s="14">
        <v>53</v>
      </c>
      <c r="H135" s="14">
        <v>0</v>
      </c>
      <c r="I135" s="14">
        <v>0</v>
      </c>
      <c r="J135" s="14">
        <v>0</v>
      </c>
      <c r="K135" s="14">
        <v>0</v>
      </c>
      <c r="L135" s="14"/>
      <c r="M135" s="14">
        <f t="shared" si="71"/>
        <v>150</v>
      </c>
      <c r="N135" s="15">
        <v>132</v>
      </c>
      <c r="O135" s="15">
        <v>132</v>
      </c>
      <c r="P135" s="15">
        <v>132</v>
      </c>
      <c r="Q135" s="15">
        <v>132</v>
      </c>
      <c r="R135" s="15">
        <v>150</v>
      </c>
      <c r="S135" s="15">
        <v>150</v>
      </c>
      <c r="T135" s="15">
        <v>150</v>
      </c>
      <c r="U135" s="15">
        <v>150</v>
      </c>
      <c r="V135" s="15">
        <v>150</v>
      </c>
      <c r="W135" s="15">
        <v>150</v>
      </c>
      <c r="X135" s="15">
        <v>150</v>
      </c>
      <c r="Y135" s="15">
        <v>150</v>
      </c>
      <c r="Z135" s="15">
        <v>150</v>
      </c>
      <c r="AA135" s="15">
        <v>150</v>
      </c>
      <c r="AB135" s="251">
        <v>150</v>
      </c>
      <c r="AC135" s="209"/>
      <c r="AD135" s="14"/>
      <c r="AE135" s="14"/>
      <c r="AF135" s="14"/>
      <c r="AG135" s="210">
        <v>18</v>
      </c>
      <c r="AH135" s="202"/>
      <c r="AI135" s="192"/>
      <c r="AJ135" s="195"/>
    </row>
    <row r="136" spans="1:36" x14ac:dyDescent="0.3">
      <c r="A136" s="273">
        <v>81</v>
      </c>
      <c r="B136" s="48" t="s">
        <v>130</v>
      </c>
      <c r="C136" s="49" t="s">
        <v>29</v>
      </c>
      <c r="D136" s="14">
        <v>58</v>
      </c>
      <c r="E136" s="14">
        <f t="shared" si="70"/>
        <v>48</v>
      </c>
      <c r="F136" s="14">
        <v>8</v>
      </c>
      <c r="G136" s="14">
        <v>40</v>
      </c>
      <c r="H136" s="14">
        <v>0</v>
      </c>
      <c r="I136" s="14">
        <v>0</v>
      </c>
      <c r="J136" s="14">
        <v>0</v>
      </c>
      <c r="K136" s="14">
        <v>0</v>
      </c>
      <c r="L136" s="14"/>
      <c r="M136" s="14">
        <f t="shared" si="71"/>
        <v>88</v>
      </c>
      <c r="N136" s="15">
        <v>64</v>
      </c>
      <c r="O136" s="15">
        <v>64</v>
      </c>
      <c r="P136" s="15">
        <v>64</v>
      </c>
      <c r="Q136" s="15">
        <v>64</v>
      </c>
      <c r="R136" s="15">
        <v>64</v>
      </c>
      <c r="S136" s="15">
        <v>64</v>
      </c>
      <c r="T136" s="15">
        <v>64</v>
      </c>
      <c r="U136" s="15">
        <v>64</v>
      </c>
      <c r="V136" s="15">
        <v>64</v>
      </c>
      <c r="W136" s="15">
        <v>64</v>
      </c>
      <c r="X136" s="15">
        <v>88</v>
      </c>
      <c r="Y136" s="15">
        <v>88</v>
      </c>
      <c r="Z136" s="15">
        <v>88</v>
      </c>
      <c r="AA136" s="15">
        <v>88</v>
      </c>
      <c r="AB136" s="251">
        <v>88</v>
      </c>
      <c r="AC136" s="209">
        <v>0</v>
      </c>
      <c r="AD136" s="14"/>
      <c r="AE136" s="14">
        <v>1</v>
      </c>
      <c r="AF136" s="14"/>
      <c r="AG136" s="210">
        <v>13</v>
      </c>
      <c r="AH136" s="202"/>
      <c r="AI136" s="192"/>
      <c r="AJ136" s="195"/>
    </row>
    <row r="137" spans="1:36" x14ac:dyDescent="0.3">
      <c r="A137" s="273">
        <v>82</v>
      </c>
      <c r="B137" s="36" t="s">
        <v>131</v>
      </c>
      <c r="C137" s="37" t="s">
        <v>27</v>
      </c>
      <c r="D137" s="8">
        <v>172</v>
      </c>
      <c r="E137" s="8">
        <f t="shared" si="70"/>
        <v>91</v>
      </c>
      <c r="F137" s="8">
        <v>22</v>
      </c>
      <c r="G137" s="8">
        <v>69</v>
      </c>
      <c r="H137" s="8">
        <v>0</v>
      </c>
      <c r="I137" s="8">
        <v>0</v>
      </c>
      <c r="J137" s="8">
        <v>0</v>
      </c>
      <c r="K137" s="8">
        <v>0</v>
      </c>
      <c r="L137" s="8"/>
      <c r="M137" s="8">
        <f t="shared" si="71"/>
        <v>160</v>
      </c>
      <c r="N137" s="11">
        <v>172</v>
      </c>
      <c r="O137" s="11">
        <v>172</v>
      </c>
      <c r="P137" s="11">
        <v>172</v>
      </c>
      <c r="Q137" s="11">
        <v>172</v>
      </c>
      <c r="R137" s="11">
        <v>172</v>
      </c>
      <c r="S137" s="11">
        <v>172</v>
      </c>
      <c r="T137" s="11">
        <v>172</v>
      </c>
      <c r="U137" s="11">
        <v>172</v>
      </c>
      <c r="V137" s="11">
        <v>172</v>
      </c>
      <c r="W137" s="11">
        <v>172</v>
      </c>
      <c r="X137" s="11">
        <v>172</v>
      </c>
      <c r="Y137" s="11">
        <v>172</v>
      </c>
      <c r="Z137" s="11">
        <v>160</v>
      </c>
      <c r="AA137" s="11">
        <v>160</v>
      </c>
      <c r="AB137" s="252">
        <v>160</v>
      </c>
      <c r="AC137" s="207">
        <v>15</v>
      </c>
      <c r="AD137" s="8"/>
      <c r="AE137" s="8">
        <v>1</v>
      </c>
      <c r="AF137" s="8"/>
      <c r="AG137" s="208"/>
      <c r="AH137" s="194"/>
      <c r="AI137" s="166"/>
      <c r="AJ137" s="174"/>
    </row>
    <row r="138" spans="1:36" x14ac:dyDescent="0.3">
      <c r="A138" s="273">
        <v>83</v>
      </c>
      <c r="B138" s="36" t="s">
        <v>132</v>
      </c>
      <c r="C138" s="37" t="s">
        <v>27</v>
      </c>
      <c r="D138" s="8">
        <f>D139+D140</f>
        <v>176</v>
      </c>
      <c r="E138" s="8">
        <f t="shared" si="70"/>
        <v>100</v>
      </c>
      <c r="F138" s="8">
        <f t="shared" ref="F138:K138" si="72">F140+F139</f>
        <v>30</v>
      </c>
      <c r="G138" s="8">
        <f t="shared" si="72"/>
        <v>64</v>
      </c>
      <c r="H138" s="8">
        <f t="shared" si="72"/>
        <v>6</v>
      </c>
      <c r="I138" s="8">
        <f t="shared" si="72"/>
        <v>0</v>
      </c>
      <c r="J138" s="8">
        <f t="shared" si="72"/>
        <v>0</v>
      </c>
      <c r="K138" s="8">
        <f t="shared" si="72"/>
        <v>0</v>
      </c>
      <c r="L138" s="8"/>
      <c r="M138" s="8">
        <f t="shared" si="71"/>
        <v>176</v>
      </c>
      <c r="N138" s="11">
        <f t="shared" ref="N138:T138" si="73">N140+N139</f>
        <v>166</v>
      </c>
      <c r="O138" s="11">
        <f t="shared" si="73"/>
        <v>166</v>
      </c>
      <c r="P138" s="11">
        <f t="shared" si="73"/>
        <v>176</v>
      </c>
      <c r="Q138" s="11">
        <f t="shared" si="73"/>
        <v>176</v>
      </c>
      <c r="R138" s="11">
        <f t="shared" si="73"/>
        <v>176</v>
      </c>
      <c r="S138" s="11">
        <f t="shared" si="73"/>
        <v>176</v>
      </c>
      <c r="T138" s="11">
        <f t="shared" si="73"/>
        <v>176</v>
      </c>
      <c r="U138" s="11">
        <f t="shared" ref="U138:AB138" si="74">U139+U140</f>
        <v>176</v>
      </c>
      <c r="V138" s="11">
        <f t="shared" si="74"/>
        <v>176</v>
      </c>
      <c r="W138" s="11">
        <f t="shared" si="74"/>
        <v>176</v>
      </c>
      <c r="X138" s="11">
        <f t="shared" si="74"/>
        <v>176</v>
      </c>
      <c r="Y138" s="11">
        <f t="shared" si="74"/>
        <v>176</v>
      </c>
      <c r="Z138" s="11">
        <f t="shared" si="74"/>
        <v>176</v>
      </c>
      <c r="AA138" s="11">
        <f t="shared" si="74"/>
        <v>176</v>
      </c>
      <c r="AB138" s="11">
        <f t="shared" si="74"/>
        <v>176</v>
      </c>
      <c r="AC138" s="207">
        <v>8</v>
      </c>
      <c r="AD138" s="8">
        <v>7</v>
      </c>
      <c r="AE138" s="8"/>
      <c r="AF138" s="8"/>
      <c r="AG138" s="208"/>
      <c r="AH138" s="194"/>
      <c r="AI138" s="166"/>
      <c r="AJ138" s="174"/>
    </row>
    <row r="139" spans="1:36" x14ac:dyDescent="0.3">
      <c r="A139" s="274"/>
      <c r="B139" s="43" t="s">
        <v>133</v>
      </c>
      <c r="C139" s="56" t="s">
        <v>27</v>
      </c>
      <c r="D139" s="8">
        <v>152</v>
      </c>
      <c r="E139" s="8">
        <f t="shared" si="70"/>
        <v>80</v>
      </c>
      <c r="F139" s="8">
        <v>14</v>
      </c>
      <c r="G139" s="8">
        <v>60</v>
      </c>
      <c r="H139" s="8">
        <v>6</v>
      </c>
      <c r="I139" s="8"/>
      <c r="J139" s="8"/>
      <c r="K139" s="8"/>
      <c r="L139" s="8"/>
      <c r="M139" s="8">
        <f t="shared" si="71"/>
        <v>152</v>
      </c>
      <c r="N139" s="11">
        <v>142</v>
      </c>
      <c r="O139" s="11">
        <v>142</v>
      </c>
      <c r="P139" s="11">
        <v>152</v>
      </c>
      <c r="Q139" s="11">
        <v>152</v>
      </c>
      <c r="R139" s="11">
        <v>152</v>
      </c>
      <c r="S139" s="11">
        <v>152</v>
      </c>
      <c r="T139" s="11">
        <v>152</v>
      </c>
      <c r="U139" s="11">
        <v>152</v>
      </c>
      <c r="V139" s="11">
        <v>152</v>
      </c>
      <c r="W139" s="11">
        <v>152</v>
      </c>
      <c r="X139" s="11">
        <v>152</v>
      </c>
      <c r="Y139" s="11">
        <v>152</v>
      </c>
      <c r="Z139" s="11">
        <v>152</v>
      </c>
      <c r="AA139" s="11">
        <v>152</v>
      </c>
      <c r="AB139" s="252">
        <v>152</v>
      </c>
      <c r="AC139" s="207"/>
      <c r="AD139" s="8"/>
      <c r="AE139" s="8"/>
      <c r="AF139" s="8"/>
      <c r="AG139" s="208"/>
      <c r="AH139" s="194"/>
      <c r="AI139" s="166"/>
      <c r="AJ139" s="174"/>
    </row>
    <row r="140" spans="1:36" x14ac:dyDescent="0.3">
      <c r="A140" s="274"/>
      <c r="B140" s="43" t="s">
        <v>134</v>
      </c>
      <c r="C140" s="56" t="s">
        <v>27</v>
      </c>
      <c r="D140" s="8">
        <v>24</v>
      </c>
      <c r="E140" s="8">
        <f t="shared" si="70"/>
        <v>20</v>
      </c>
      <c r="F140" s="8">
        <v>16</v>
      </c>
      <c r="G140" s="8">
        <v>4</v>
      </c>
      <c r="H140" s="8"/>
      <c r="I140" s="8"/>
      <c r="J140" s="8"/>
      <c r="K140" s="8"/>
      <c r="L140" s="8"/>
      <c r="M140" s="8">
        <f t="shared" si="71"/>
        <v>24</v>
      </c>
      <c r="N140" s="11">
        <v>24</v>
      </c>
      <c r="O140" s="11">
        <v>24</v>
      </c>
      <c r="P140" s="11">
        <v>24</v>
      </c>
      <c r="Q140" s="11">
        <v>24</v>
      </c>
      <c r="R140" s="11">
        <v>24</v>
      </c>
      <c r="S140" s="11">
        <v>24</v>
      </c>
      <c r="T140" s="11">
        <v>24</v>
      </c>
      <c r="U140" s="11">
        <v>24</v>
      </c>
      <c r="V140" s="11">
        <v>24</v>
      </c>
      <c r="W140" s="11">
        <v>24</v>
      </c>
      <c r="X140" s="11">
        <v>24</v>
      </c>
      <c r="Y140" s="11">
        <v>24</v>
      </c>
      <c r="Z140" s="11">
        <v>24</v>
      </c>
      <c r="AA140" s="11">
        <v>24</v>
      </c>
      <c r="AB140" s="252">
        <v>24</v>
      </c>
      <c r="AC140" s="207"/>
      <c r="AD140" s="8"/>
      <c r="AE140" s="8"/>
      <c r="AF140" s="8"/>
      <c r="AG140" s="208"/>
      <c r="AH140" s="194"/>
      <c r="AI140" s="166"/>
      <c r="AJ140" s="174"/>
    </row>
    <row r="141" spans="1:36" x14ac:dyDescent="0.3">
      <c r="A141" s="274">
        <v>84</v>
      </c>
      <c r="B141" s="58" t="s">
        <v>195</v>
      </c>
      <c r="C141" s="59" t="s">
        <v>29</v>
      </c>
      <c r="D141" s="14">
        <v>120</v>
      </c>
      <c r="E141" s="14">
        <f t="shared" si="70"/>
        <v>119</v>
      </c>
      <c r="F141" s="14">
        <v>60</v>
      </c>
      <c r="G141" s="14">
        <v>59</v>
      </c>
      <c r="H141" s="14">
        <v>0</v>
      </c>
      <c r="I141" s="14">
        <v>0</v>
      </c>
      <c r="J141" s="14">
        <v>0</v>
      </c>
      <c r="K141" s="14">
        <v>0</v>
      </c>
      <c r="L141" s="14"/>
      <c r="M141" s="14">
        <f t="shared" si="71"/>
        <v>178</v>
      </c>
      <c r="N141" s="15">
        <v>132</v>
      </c>
      <c r="O141" s="15">
        <v>132</v>
      </c>
      <c r="P141" s="15">
        <v>132</v>
      </c>
      <c r="Q141" s="15">
        <v>132</v>
      </c>
      <c r="R141" s="15">
        <v>178</v>
      </c>
      <c r="S141" s="15">
        <v>178</v>
      </c>
      <c r="T141" s="15">
        <v>178</v>
      </c>
      <c r="U141" s="15">
        <v>178</v>
      </c>
      <c r="V141" s="15">
        <v>178</v>
      </c>
      <c r="W141" s="15">
        <v>178</v>
      </c>
      <c r="X141" s="15">
        <v>178</v>
      </c>
      <c r="Y141" s="15">
        <v>178</v>
      </c>
      <c r="Z141" s="15">
        <v>178</v>
      </c>
      <c r="AA141" s="15">
        <v>178</v>
      </c>
      <c r="AB141" s="251">
        <v>178</v>
      </c>
      <c r="AC141" s="209">
        <v>0</v>
      </c>
      <c r="AD141" s="14"/>
      <c r="AE141" s="14"/>
      <c r="AF141" s="14"/>
      <c r="AG141" s="210">
        <v>12</v>
      </c>
      <c r="AH141" s="202"/>
      <c r="AI141" s="192"/>
      <c r="AJ141" s="195"/>
    </row>
    <row r="142" spans="1:36" x14ac:dyDescent="0.3">
      <c r="A142" s="274">
        <v>85</v>
      </c>
      <c r="B142" s="58" t="s">
        <v>135</v>
      </c>
      <c r="C142" s="59" t="s">
        <v>29</v>
      </c>
      <c r="D142" s="14">
        <v>60</v>
      </c>
      <c r="E142" s="14">
        <f>SUM(F142:L142)</f>
        <v>53</v>
      </c>
      <c r="F142" s="14">
        <v>28</v>
      </c>
      <c r="G142" s="14">
        <v>24</v>
      </c>
      <c r="H142" s="14">
        <v>0</v>
      </c>
      <c r="I142" s="14">
        <v>0</v>
      </c>
      <c r="J142" s="14">
        <v>0</v>
      </c>
      <c r="K142" s="14">
        <v>0</v>
      </c>
      <c r="L142" s="14">
        <v>1</v>
      </c>
      <c r="M142" s="14">
        <f>F142+(G142*2)+(H142*3)+(I142*4)+(J142*5)+(K142*6)+(1*6)</f>
        <v>82</v>
      </c>
      <c r="N142" s="15">
        <v>66</v>
      </c>
      <c r="O142" s="15">
        <v>66</v>
      </c>
      <c r="P142" s="15">
        <v>66</v>
      </c>
      <c r="Q142" s="15">
        <v>66</v>
      </c>
      <c r="R142" s="15">
        <v>66</v>
      </c>
      <c r="S142" s="15">
        <v>66</v>
      </c>
      <c r="T142" s="15">
        <v>66</v>
      </c>
      <c r="U142" s="15">
        <v>66</v>
      </c>
      <c r="V142" s="15">
        <v>66</v>
      </c>
      <c r="W142" s="15">
        <v>66</v>
      </c>
      <c r="X142" s="15">
        <v>66</v>
      </c>
      <c r="Y142" s="15">
        <v>66</v>
      </c>
      <c r="Z142" s="15">
        <v>66</v>
      </c>
      <c r="AA142" s="15">
        <v>82</v>
      </c>
      <c r="AB142" s="251">
        <v>82</v>
      </c>
      <c r="AC142" s="209">
        <v>0</v>
      </c>
      <c r="AD142" s="14"/>
      <c r="AE142" s="14"/>
      <c r="AF142" s="14"/>
      <c r="AG142" s="210"/>
      <c r="AH142" s="202"/>
      <c r="AI142" s="192"/>
      <c r="AJ142" s="195"/>
    </row>
    <row r="143" spans="1:36" x14ac:dyDescent="0.3">
      <c r="A143" s="278"/>
      <c r="B143" s="30" t="s">
        <v>37</v>
      </c>
      <c r="C143" s="31"/>
      <c r="D143" s="21">
        <f>D130+D134+D135+D136+D137+D138+D141+D142</f>
        <v>1155</v>
      </c>
      <c r="E143" s="21">
        <f>E130+E134+E135+E136+E137+E138+E141+E142</f>
        <v>768</v>
      </c>
      <c r="F143" s="21">
        <f t="shared" ref="F143:S143" si="75">F130+F134+F135+F136+F137+F138+F141+F142</f>
        <v>274</v>
      </c>
      <c r="G143" s="21">
        <f t="shared" si="75"/>
        <v>486</v>
      </c>
      <c r="H143" s="21">
        <f t="shared" si="75"/>
        <v>7</v>
      </c>
      <c r="I143" s="21">
        <f t="shared" si="75"/>
        <v>0</v>
      </c>
      <c r="J143" s="21">
        <f t="shared" si="75"/>
        <v>0</v>
      </c>
      <c r="K143" s="21">
        <f t="shared" si="75"/>
        <v>0</v>
      </c>
      <c r="L143" s="21">
        <f t="shared" si="75"/>
        <v>1</v>
      </c>
      <c r="M143" s="21">
        <f t="shared" si="75"/>
        <v>1279</v>
      </c>
      <c r="N143" s="22">
        <f t="shared" si="75"/>
        <v>1189</v>
      </c>
      <c r="O143" s="22">
        <f t="shared" si="75"/>
        <v>1189</v>
      </c>
      <c r="P143" s="22">
        <f t="shared" si="75"/>
        <v>1199</v>
      </c>
      <c r="Q143" s="22">
        <f t="shared" si="75"/>
        <v>1199</v>
      </c>
      <c r="R143" s="22">
        <f t="shared" si="75"/>
        <v>1263</v>
      </c>
      <c r="S143" s="22">
        <f t="shared" si="75"/>
        <v>1263</v>
      </c>
      <c r="T143" s="22">
        <f t="shared" ref="T143:AB143" si="76">T130+T134+T135+T136+T137+T138+T141+T142</f>
        <v>1263</v>
      </c>
      <c r="U143" s="22">
        <f t="shared" si="76"/>
        <v>1279</v>
      </c>
      <c r="V143" s="22">
        <f t="shared" si="76"/>
        <v>1279</v>
      </c>
      <c r="W143" s="22">
        <f t="shared" si="76"/>
        <v>1279</v>
      </c>
      <c r="X143" s="22">
        <f t="shared" si="76"/>
        <v>1303</v>
      </c>
      <c r="Y143" s="22">
        <f t="shared" si="76"/>
        <v>1303</v>
      </c>
      <c r="Z143" s="22">
        <f t="shared" si="76"/>
        <v>1259</v>
      </c>
      <c r="AA143" s="22">
        <f t="shared" si="76"/>
        <v>1275</v>
      </c>
      <c r="AB143" s="22">
        <f t="shared" si="76"/>
        <v>1279</v>
      </c>
      <c r="AC143" s="219">
        <f>SUM(AC130:AC142)</f>
        <v>38</v>
      </c>
      <c r="AD143" s="21">
        <f>SUM(AD130:AD142)</f>
        <v>41</v>
      </c>
      <c r="AE143" s="21">
        <f>SUM(AE130:AE142)</f>
        <v>3</v>
      </c>
      <c r="AF143" s="21">
        <f>SUM(AF130:AF142)</f>
        <v>0</v>
      </c>
      <c r="AG143" s="199">
        <f>SUM(AG130:AG142)</f>
        <v>43</v>
      </c>
      <c r="AH143" s="205">
        <f t="shared" ref="AH143:AJ143" si="77">SUM(AH130:AH142)</f>
        <v>18</v>
      </c>
      <c r="AI143" s="21">
        <f t="shared" si="77"/>
        <v>0</v>
      </c>
      <c r="AJ143" s="199">
        <f t="shared" si="77"/>
        <v>0</v>
      </c>
    </row>
    <row r="144" spans="1:36" x14ac:dyDescent="0.3">
      <c r="A144" s="281"/>
      <c r="B144" s="60" t="s">
        <v>136</v>
      </c>
      <c r="C144" s="61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2"/>
      <c r="AC144" s="212"/>
      <c r="AD144" s="7"/>
      <c r="AE144" s="7"/>
      <c r="AF144" s="7"/>
      <c r="AG144" s="213"/>
      <c r="AH144" s="204"/>
      <c r="AI144" s="169"/>
      <c r="AJ144" s="175"/>
    </row>
    <row r="145" spans="1:36" x14ac:dyDescent="0.3">
      <c r="A145" s="273">
        <v>86</v>
      </c>
      <c r="B145" s="36" t="s">
        <v>137</v>
      </c>
      <c r="C145" s="37" t="s">
        <v>27</v>
      </c>
      <c r="D145" s="8">
        <v>151</v>
      </c>
      <c r="E145" s="8">
        <f>SUM(F145:K145)</f>
        <v>112</v>
      </c>
      <c r="F145" s="8">
        <v>75</v>
      </c>
      <c r="G145" s="8">
        <v>37</v>
      </c>
      <c r="H145" s="8">
        <v>0</v>
      </c>
      <c r="I145" s="8">
        <v>0</v>
      </c>
      <c r="J145" s="8">
        <v>0</v>
      </c>
      <c r="K145" s="8">
        <v>0</v>
      </c>
      <c r="L145" s="8"/>
      <c r="M145" s="8">
        <f t="shared" ref="M145:M150" si="78">F145+(G145*2)+(H145*3)+(I145*4)+(J145*5)+(K145*6)</f>
        <v>149</v>
      </c>
      <c r="N145" s="11">
        <v>151</v>
      </c>
      <c r="O145" s="11">
        <v>151</v>
      </c>
      <c r="P145" s="11">
        <v>151</v>
      </c>
      <c r="Q145" s="11">
        <v>151</v>
      </c>
      <c r="R145" s="11">
        <v>151</v>
      </c>
      <c r="S145" s="11">
        <v>151</v>
      </c>
      <c r="T145" s="11">
        <v>151</v>
      </c>
      <c r="U145" s="11">
        <v>151</v>
      </c>
      <c r="V145" s="11">
        <v>151</v>
      </c>
      <c r="W145" s="11">
        <v>151</v>
      </c>
      <c r="X145" s="11">
        <v>151</v>
      </c>
      <c r="Y145" s="11">
        <v>151</v>
      </c>
      <c r="Z145" s="11">
        <v>151</v>
      </c>
      <c r="AA145" s="11">
        <v>149</v>
      </c>
      <c r="AB145" s="252">
        <v>149</v>
      </c>
      <c r="AC145" s="207">
        <v>0</v>
      </c>
      <c r="AD145" s="8"/>
      <c r="AE145" s="8">
        <v>1</v>
      </c>
      <c r="AF145" s="8"/>
      <c r="AG145" s="208"/>
      <c r="AH145" s="194"/>
      <c r="AI145" s="166"/>
      <c r="AJ145" s="174"/>
    </row>
    <row r="146" spans="1:36" x14ac:dyDescent="0.3">
      <c r="A146" s="273">
        <v>87</v>
      </c>
      <c r="B146" s="36" t="s">
        <v>138</v>
      </c>
      <c r="C146" s="37" t="s">
        <v>27</v>
      </c>
      <c r="D146" s="8">
        <v>324</v>
      </c>
      <c r="E146" s="8">
        <f t="shared" ref="E146:K146" si="79">SUM(E147+E148)</f>
        <v>189</v>
      </c>
      <c r="F146" s="8">
        <f t="shared" si="79"/>
        <v>86</v>
      </c>
      <c r="G146" s="8">
        <f t="shared" si="79"/>
        <v>103</v>
      </c>
      <c r="H146" s="8">
        <f t="shared" si="79"/>
        <v>0</v>
      </c>
      <c r="I146" s="8">
        <f t="shared" si="79"/>
        <v>0</v>
      </c>
      <c r="J146" s="8">
        <f t="shared" si="79"/>
        <v>0</v>
      </c>
      <c r="K146" s="8">
        <f t="shared" si="79"/>
        <v>0</v>
      </c>
      <c r="L146" s="8"/>
      <c r="M146" s="8">
        <f t="shared" si="78"/>
        <v>292</v>
      </c>
      <c r="N146" s="11">
        <f t="shared" ref="N146:T146" si="80">N148+N147</f>
        <v>318</v>
      </c>
      <c r="O146" s="11">
        <f t="shared" si="80"/>
        <v>318</v>
      </c>
      <c r="P146" s="11">
        <f t="shared" si="80"/>
        <v>318</v>
      </c>
      <c r="Q146" s="11">
        <f t="shared" si="80"/>
        <v>318</v>
      </c>
      <c r="R146" s="11">
        <f t="shared" si="80"/>
        <v>318</v>
      </c>
      <c r="S146" s="11">
        <f t="shared" si="80"/>
        <v>318</v>
      </c>
      <c r="T146" s="11">
        <f t="shared" si="80"/>
        <v>308</v>
      </c>
      <c r="U146" s="11">
        <f t="shared" ref="U146:AB146" si="81">U147+U148</f>
        <v>306</v>
      </c>
      <c r="V146" s="11">
        <f t="shared" si="81"/>
        <v>306</v>
      </c>
      <c r="W146" s="11">
        <f t="shared" si="81"/>
        <v>304</v>
      </c>
      <c r="X146" s="11">
        <f t="shared" si="81"/>
        <v>303</v>
      </c>
      <c r="Y146" s="11">
        <f t="shared" si="81"/>
        <v>303</v>
      </c>
      <c r="Z146" s="11">
        <f t="shared" si="81"/>
        <v>303</v>
      </c>
      <c r="AA146" s="11">
        <f t="shared" si="81"/>
        <v>292</v>
      </c>
      <c r="AB146" s="11">
        <f t="shared" si="81"/>
        <v>292</v>
      </c>
      <c r="AC146" s="207">
        <v>88</v>
      </c>
      <c r="AD146" s="8">
        <v>0</v>
      </c>
      <c r="AE146" s="8">
        <v>1</v>
      </c>
      <c r="AF146" s="8"/>
      <c r="AG146" s="208"/>
      <c r="AH146" s="194"/>
      <c r="AI146" s="166"/>
      <c r="AJ146" s="174"/>
    </row>
    <row r="147" spans="1:36" x14ac:dyDescent="0.3">
      <c r="A147" s="273"/>
      <c r="B147" s="43" t="s">
        <v>139</v>
      </c>
      <c r="C147" s="10" t="s">
        <v>27</v>
      </c>
      <c r="D147" s="8">
        <v>230</v>
      </c>
      <c r="E147" s="8">
        <f t="shared" ref="E147:E156" si="82">SUM(F147:K147)</f>
        <v>129</v>
      </c>
      <c r="F147" s="8">
        <v>57</v>
      </c>
      <c r="G147" s="8">
        <v>72</v>
      </c>
      <c r="H147" s="8">
        <v>0</v>
      </c>
      <c r="I147" s="8">
        <v>0</v>
      </c>
      <c r="J147" s="8">
        <v>0</v>
      </c>
      <c r="K147" s="8">
        <v>0</v>
      </c>
      <c r="L147" s="8"/>
      <c r="M147" s="8">
        <f t="shared" si="78"/>
        <v>201</v>
      </c>
      <c r="N147" s="11">
        <v>224</v>
      </c>
      <c r="O147" s="11">
        <v>224</v>
      </c>
      <c r="P147" s="11">
        <v>224</v>
      </c>
      <c r="Q147" s="11">
        <v>224</v>
      </c>
      <c r="R147" s="11">
        <v>224</v>
      </c>
      <c r="S147" s="11">
        <v>224</v>
      </c>
      <c r="T147" s="11">
        <v>214</v>
      </c>
      <c r="U147" s="11">
        <v>214</v>
      </c>
      <c r="V147" s="11">
        <v>214</v>
      </c>
      <c r="W147" s="11">
        <v>214</v>
      </c>
      <c r="X147" s="11">
        <v>212</v>
      </c>
      <c r="Y147" s="11">
        <v>212</v>
      </c>
      <c r="Z147" s="11">
        <v>212</v>
      </c>
      <c r="AA147" s="11">
        <v>201</v>
      </c>
      <c r="AB147" s="252">
        <v>201</v>
      </c>
      <c r="AC147" s="207"/>
      <c r="AD147" s="8"/>
      <c r="AE147" s="8"/>
      <c r="AF147" s="8"/>
      <c r="AG147" s="208"/>
      <c r="AH147" s="194"/>
      <c r="AI147" s="166"/>
      <c r="AJ147" s="174"/>
    </row>
    <row r="148" spans="1:36" x14ac:dyDescent="0.3">
      <c r="A148" s="273"/>
      <c r="B148" s="43" t="s">
        <v>140</v>
      </c>
      <c r="C148" s="10" t="s">
        <v>27</v>
      </c>
      <c r="D148" s="8">
        <v>94</v>
      </c>
      <c r="E148" s="8">
        <f t="shared" si="82"/>
        <v>60</v>
      </c>
      <c r="F148" s="8">
        <v>29</v>
      </c>
      <c r="G148" s="8">
        <v>31</v>
      </c>
      <c r="H148" s="8">
        <v>0</v>
      </c>
      <c r="I148" s="8">
        <v>0</v>
      </c>
      <c r="J148" s="8">
        <v>0</v>
      </c>
      <c r="K148" s="8">
        <v>0</v>
      </c>
      <c r="L148" s="8"/>
      <c r="M148" s="8">
        <f t="shared" si="78"/>
        <v>91</v>
      </c>
      <c r="N148" s="11">
        <v>94</v>
      </c>
      <c r="O148" s="11">
        <v>94</v>
      </c>
      <c r="P148" s="11">
        <v>94</v>
      </c>
      <c r="Q148" s="11">
        <v>94</v>
      </c>
      <c r="R148" s="11">
        <v>94</v>
      </c>
      <c r="S148" s="11">
        <v>94</v>
      </c>
      <c r="T148" s="11">
        <v>94</v>
      </c>
      <c r="U148" s="11">
        <v>92</v>
      </c>
      <c r="V148" s="11">
        <v>92</v>
      </c>
      <c r="W148" s="11">
        <v>90</v>
      </c>
      <c r="X148" s="11">
        <v>91</v>
      </c>
      <c r="Y148" s="11">
        <v>91</v>
      </c>
      <c r="Z148" s="11">
        <v>91</v>
      </c>
      <c r="AA148" s="11">
        <v>91</v>
      </c>
      <c r="AB148" s="252">
        <v>91</v>
      </c>
      <c r="AC148" s="207"/>
      <c r="AD148" s="8"/>
      <c r="AE148" s="8"/>
      <c r="AF148" s="8"/>
      <c r="AG148" s="208"/>
      <c r="AH148" s="194"/>
      <c r="AI148" s="166"/>
      <c r="AJ148" s="174"/>
    </row>
    <row r="149" spans="1:36" x14ac:dyDescent="0.3">
      <c r="A149" s="273">
        <v>88</v>
      </c>
      <c r="B149" s="36" t="s">
        <v>141</v>
      </c>
      <c r="C149" s="37" t="s">
        <v>27</v>
      </c>
      <c r="D149" s="8">
        <v>146</v>
      </c>
      <c r="E149" s="8">
        <f t="shared" si="82"/>
        <v>88</v>
      </c>
      <c r="F149" s="8">
        <v>28</v>
      </c>
      <c r="G149" s="8">
        <v>60</v>
      </c>
      <c r="H149" s="8">
        <v>0</v>
      </c>
      <c r="I149" s="8">
        <v>0</v>
      </c>
      <c r="J149" s="8">
        <v>0</v>
      </c>
      <c r="K149" s="8">
        <v>0</v>
      </c>
      <c r="L149" s="8"/>
      <c r="M149" s="8">
        <f t="shared" si="78"/>
        <v>148</v>
      </c>
      <c r="N149" s="11">
        <v>143</v>
      </c>
      <c r="O149" s="11">
        <v>143</v>
      </c>
      <c r="P149" s="11">
        <v>143</v>
      </c>
      <c r="Q149" s="11">
        <v>143</v>
      </c>
      <c r="R149" s="11">
        <v>143</v>
      </c>
      <c r="S149" s="11">
        <v>143</v>
      </c>
      <c r="T149" s="11">
        <v>143</v>
      </c>
      <c r="U149" s="11">
        <v>143</v>
      </c>
      <c r="V149" s="11">
        <v>143</v>
      </c>
      <c r="W149" s="11">
        <v>143</v>
      </c>
      <c r="X149" s="11">
        <v>153</v>
      </c>
      <c r="Y149" s="11">
        <v>153</v>
      </c>
      <c r="Z149" s="11">
        <v>153</v>
      </c>
      <c r="AA149" s="11">
        <v>153</v>
      </c>
      <c r="AB149" s="252">
        <v>148</v>
      </c>
      <c r="AC149" s="207">
        <v>14</v>
      </c>
      <c r="AD149" s="8"/>
      <c r="AE149" s="8"/>
      <c r="AF149" s="8"/>
      <c r="AG149" s="208"/>
      <c r="AH149" s="194">
        <v>10</v>
      </c>
      <c r="AI149" s="166"/>
      <c r="AJ149" s="174"/>
    </row>
    <row r="150" spans="1:36" x14ac:dyDescent="0.3">
      <c r="A150" s="273">
        <v>89</v>
      </c>
      <c r="B150" s="54" t="s">
        <v>142</v>
      </c>
      <c r="C150" s="62" t="s">
        <v>29</v>
      </c>
      <c r="D150" s="14">
        <v>32</v>
      </c>
      <c r="E150" s="14">
        <f t="shared" si="82"/>
        <v>32</v>
      </c>
      <c r="F150" s="232">
        <v>10</v>
      </c>
      <c r="G150" s="232">
        <v>22</v>
      </c>
      <c r="H150" s="14">
        <v>0</v>
      </c>
      <c r="I150" s="14">
        <v>0</v>
      </c>
      <c r="J150" s="14">
        <v>0</v>
      </c>
      <c r="K150" s="14">
        <v>0</v>
      </c>
      <c r="L150" s="14"/>
      <c r="M150" s="14">
        <f t="shared" si="78"/>
        <v>54</v>
      </c>
      <c r="N150" s="15">
        <v>32</v>
      </c>
      <c r="O150" s="15">
        <v>32</v>
      </c>
      <c r="P150" s="15">
        <v>32</v>
      </c>
      <c r="Q150" s="15">
        <v>32</v>
      </c>
      <c r="R150" s="15">
        <v>32</v>
      </c>
      <c r="S150" s="15">
        <v>32</v>
      </c>
      <c r="T150" s="15">
        <v>33</v>
      </c>
      <c r="U150" s="15">
        <v>35</v>
      </c>
      <c r="V150" s="15">
        <v>35</v>
      </c>
      <c r="W150" s="15">
        <v>35</v>
      </c>
      <c r="X150" s="15">
        <v>54</v>
      </c>
      <c r="Y150" s="15">
        <v>54</v>
      </c>
      <c r="Z150" s="15">
        <v>54</v>
      </c>
      <c r="AA150" s="15">
        <v>54</v>
      </c>
      <c r="AB150" s="251">
        <v>54</v>
      </c>
      <c r="AC150" s="209">
        <v>0</v>
      </c>
      <c r="AD150" s="14"/>
      <c r="AE150" s="14"/>
      <c r="AF150" s="14">
        <v>1</v>
      </c>
      <c r="AG150" s="210">
        <v>26</v>
      </c>
      <c r="AH150" s="202"/>
      <c r="AI150" s="192"/>
      <c r="AJ150" s="195"/>
    </row>
    <row r="151" spans="1:36" x14ac:dyDescent="0.3">
      <c r="A151" s="273">
        <v>90</v>
      </c>
      <c r="B151" s="36" t="s">
        <v>143</v>
      </c>
      <c r="C151" s="37" t="s">
        <v>27</v>
      </c>
      <c r="D151" s="8">
        <v>371</v>
      </c>
      <c r="E151" s="42">
        <f t="shared" ref="E151:M151" si="83">E152+E153+E154</f>
        <v>184</v>
      </c>
      <c r="F151" s="42">
        <f t="shared" si="83"/>
        <v>64</v>
      </c>
      <c r="G151" s="42">
        <f t="shared" si="83"/>
        <v>76</v>
      </c>
      <c r="H151" s="42">
        <f t="shared" si="83"/>
        <v>21</v>
      </c>
      <c r="I151" s="42">
        <f t="shared" si="83"/>
        <v>23</v>
      </c>
      <c r="J151" s="42">
        <f t="shared" si="83"/>
        <v>0</v>
      </c>
      <c r="K151" s="42">
        <f t="shared" si="83"/>
        <v>0</v>
      </c>
      <c r="L151" s="42"/>
      <c r="M151" s="42">
        <f t="shared" si="83"/>
        <v>371</v>
      </c>
      <c r="N151" s="11">
        <f t="shared" ref="N151:AB151" si="84">SUM(N152:N154)</f>
        <v>360</v>
      </c>
      <c r="O151" s="11">
        <f t="shared" si="84"/>
        <v>360</v>
      </c>
      <c r="P151" s="11">
        <f t="shared" si="84"/>
        <v>360</v>
      </c>
      <c r="Q151" s="11">
        <f t="shared" si="84"/>
        <v>360</v>
      </c>
      <c r="R151" s="11">
        <f t="shared" si="84"/>
        <v>372</v>
      </c>
      <c r="S151" s="11">
        <f t="shared" si="84"/>
        <v>372</v>
      </c>
      <c r="T151" s="11">
        <f t="shared" si="84"/>
        <v>369</v>
      </c>
      <c r="U151" s="11">
        <f t="shared" si="84"/>
        <v>369</v>
      </c>
      <c r="V151" s="11">
        <f t="shared" si="84"/>
        <v>369</v>
      </c>
      <c r="W151" s="11">
        <f t="shared" si="84"/>
        <v>369</v>
      </c>
      <c r="X151" s="11">
        <f t="shared" si="84"/>
        <v>371</v>
      </c>
      <c r="Y151" s="11">
        <f t="shared" si="84"/>
        <v>371</v>
      </c>
      <c r="Z151" s="11">
        <f t="shared" si="84"/>
        <v>371</v>
      </c>
      <c r="AA151" s="11">
        <f t="shared" si="84"/>
        <v>371</v>
      </c>
      <c r="AB151" s="11">
        <f t="shared" si="84"/>
        <v>371</v>
      </c>
      <c r="AC151" s="207">
        <v>0</v>
      </c>
      <c r="AD151" s="8"/>
      <c r="AE151" s="8"/>
      <c r="AF151" s="8"/>
      <c r="AG151" s="208"/>
      <c r="AH151" s="194"/>
      <c r="AI151" s="166"/>
      <c r="AJ151" s="174"/>
    </row>
    <row r="152" spans="1:36" x14ac:dyDescent="0.3">
      <c r="A152" s="282"/>
      <c r="B152" s="63" t="s">
        <v>144</v>
      </c>
      <c r="C152" s="64" t="s">
        <v>27</v>
      </c>
      <c r="D152" s="8">
        <v>138</v>
      </c>
      <c r="E152" s="8">
        <f>SUM(F152:K152)</f>
        <v>49</v>
      </c>
      <c r="F152" s="8">
        <v>1</v>
      </c>
      <c r="G152" s="8">
        <v>20</v>
      </c>
      <c r="H152" s="8">
        <v>15</v>
      </c>
      <c r="I152" s="8">
        <v>13</v>
      </c>
      <c r="J152" s="8">
        <v>0</v>
      </c>
      <c r="K152" s="8">
        <v>0</v>
      </c>
      <c r="L152" s="8"/>
      <c r="M152" s="8">
        <f>F152+(G152*2)+(H152*3)+(I152*4)+(J152*5)+(K152*6)</f>
        <v>138</v>
      </c>
      <c r="N152" s="11">
        <v>127</v>
      </c>
      <c r="O152" s="11">
        <v>127</v>
      </c>
      <c r="P152" s="11">
        <v>127</v>
      </c>
      <c r="Q152" s="11">
        <v>127</v>
      </c>
      <c r="R152" s="11">
        <v>139</v>
      </c>
      <c r="S152" s="11">
        <v>139</v>
      </c>
      <c r="T152" s="11">
        <v>138</v>
      </c>
      <c r="U152" s="11">
        <v>138</v>
      </c>
      <c r="V152" s="11">
        <v>138</v>
      </c>
      <c r="W152" s="11">
        <v>138</v>
      </c>
      <c r="X152" s="11">
        <v>138</v>
      </c>
      <c r="Y152" s="11">
        <v>138</v>
      </c>
      <c r="Z152" s="11">
        <v>138</v>
      </c>
      <c r="AA152" s="11">
        <v>138</v>
      </c>
      <c r="AB152" s="252">
        <v>138</v>
      </c>
      <c r="AC152" s="207"/>
      <c r="AD152" s="8">
        <v>0</v>
      </c>
      <c r="AE152" s="8"/>
      <c r="AF152" s="8"/>
      <c r="AG152" s="208"/>
      <c r="AH152" s="194"/>
      <c r="AI152" s="166"/>
      <c r="AJ152" s="174"/>
    </row>
    <row r="153" spans="1:36" x14ac:dyDescent="0.3">
      <c r="A153" s="282"/>
      <c r="B153" s="63" t="s">
        <v>145</v>
      </c>
      <c r="C153" s="64" t="s">
        <v>27</v>
      </c>
      <c r="D153" s="8">
        <v>138</v>
      </c>
      <c r="E153" s="8">
        <f t="shared" ref="E153:E154" si="85">SUM(F153:K153)</f>
        <v>93</v>
      </c>
      <c r="F153" s="8">
        <v>53</v>
      </c>
      <c r="G153" s="8">
        <v>36</v>
      </c>
      <c r="H153" s="8">
        <v>3</v>
      </c>
      <c r="I153" s="8">
        <v>1</v>
      </c>
      <c r="J153" s="8">
        <v>0</v>
      </c>
      <c r="K153" s="8">
        <v>0</v>
      </c>
      <c r="L153" s="8"/>
      <c r="M153" s="8">
        <f>F153+(G153*2)+(H153*3)+(I153*4)+(J153*5)+(K153*6)</f>
        <v>138</v>
      </c>
      <c r="N153" s="11">
        <v>138</v>
      </c>
      <c r="O153" s="11">
        <v>138</v>
      </c>
      <c r="P153" s="11">
        <v>138</v>
      </c>
      <c r="Q153" s="11">
        <v>138</v>
      </c>
      <c r="R153" s="11">
        <v>138</v>
      </c>
      <c r="S153" s="11">
        <v>138</v>
      </c>
      <c r="T153" s="11">
        <v>136</v>
      </c>
      <c r="U153" s="11">
        <v>136</v>
      </c>
      <c r="V153" s="11">
        <v>136</v>
      </c>
      <c r="W153" s="11">
        <v>136</v>
      </c>
      <c r="X153" s="11">
        <v>138</v>
      </c>
      <c r="Y153" s="11">
        <v>138</v>
      </c>
      <c r="Z153" s="11">
        <v>138</v>
      </c>
      <c r="AA153" s="11">
        <v>138</v>
      </c>
      <c r="AB153" s="252">
        <v>138</v>
      </c>
      <c r="AC153" s="207">
        <v>5</v>
      </c>
      <c r="AD153" s="8">
        <v>32</v>
      </c>
      <c r="AE153" s="8"/>
      <c r="AF153" s="8"/>
      <c r="AG153" s="208"/>
      <c r="AH153" s="194"/>
      <c r="AI153" s="166"/>
      <c r="AJ153" s="174"/>
    </row>
    <row r="154" spans="1:36" x14ac:dyDescent="0.3">
      <c r="A154" s="274"/>
      <c r="B154" s="65" t="s">
        <v>146</v>
      </c>
      <c r="C154" s="66" t="s">
        <v>27</v>
      </c>
      <c r="D154" s="8">
        <v>95</v>
      </c>
      <c r="E154" s="8">
        <f t="shared" si="85"/>
        <v>42</v>
      </c>
      <c r="F154" s="8">
        <v>10</v>
      </c>
      <c r="G154" s="8">
        <v>20</v>
      </c>
      <c r="H154" s="8">
        <v>3</v>
      </c>
      <c r="I154" s="8">
        <v>9</v>
      </c>
      <c r="J154" s="8">
        <v>0</v>
      </c>
      <c r="K154" s="8">
        <v>0</v>
      </c>
      <c r="L154" s="8"/>
      <c r="M154" s="8">
        <f>F154+(G154*2)+(H154*3)+(I154*4)+(J154*5)+(K154*6)</f>
        <v>95</v>
      </c>
      <c r="N154" s="11">
        <v>95</v>
      </c>
      <c r="O154" s="11">
        <v>95</v>
      </c>
      <c r="P154" s="11">
        <v>95</v>
      </c>
      <c r="Q154" s="11">
        <v>95</v>
      </c>
      <c r="R154" s="11">
        <v>95</v>
      </c>
      <c r="S154" s="11">
        <v>95</v>
      </c>
      <c r="T154" s="11">
        <v>95</v>
      </c>
      <c r="U154" s="11">
        <v>95</v>
      </c>
      <c r="V154" s="11">
        <v>95</v>
      </c>
      <c r="W154" s="11">
        <v>95</v>
      </c>
      <c r="X154" s="11">
        <v>95</v>
      </c>
      <c r="Y154" s="11">
        <v>95</v>
      </c>
      <c r="Z154" s="11">
        <v>95</v>
      </c>
      <c r="AA154" s="11">
        <v>95</v>
      </c>
      <c r="AB154" s="252">
        <v>95</v>
      </c>
      <c r="AC154" s="207"/>
      <c r="AD154" s="8"/>
      <c r="AE154" s="8"/>
      <c r="AF154" s="8"/>
      <c r="AG154" s="208"/>
      <c r="AH154" s="194"/>
      <c r="AI154" s="166"/>
      <c r="AJ154" s="174"/>
    </row>
    <row r="155" spans="1:36" x14ac:dyDescent="0.3">
      <c r="A155" s="274">
        <v>91</v>
      </c>
      <c r="B155" s="67" t="s">
        <v>147</v>
      </c>
      <c r="C155" s="68" t="s">
        <v>29</v>
      </c>
      <c r="D155" s="14">
        <v>100</v>
      </c>
      <c r="E155" s="14">
        <f t="shared" si="82"/>
        <v>63</v>
      </c>
      <c r="F155" s="14">
        <v>22</v>
      </c>
      <c r="G155" s="14">
        <v>41</v>
      </c>
      <c r="H155" s="14">
        <v>0</v>
      </c>
      <c r="I155" s="14">
        <v>0</v>
      </c>
      <c r="J155" s="14">
        <v>0</v>
      </c>
      <c r="K155" s="14">
        <v>0</v>
      </c>
      <c r="L155" s="14"/>
      <c r="M155" s="14">
        <f>F155+(G155*2)+(H155*3)+(I155*4)+(J155*5)+(K155*6)</f>
        <v>104</v>
      </c>
      <c r="N155" s="15">
        <v>104</v>
      </c>
      <c r="O155" s="15">
        <v>104</v>
      </c>
      <c r="P155" s="15">
        <v>104</v>
      </c>
      <c r="Q155" s="15">
        <v>104</v>
      </c>
      <c r="R155" s="15">
        <v>104</v>
      </c>
      <c r="S155" s="15">
        <v>104</v>
      </c>
      <c r="T155" s="15">
        <v>104</v>
      </c>
      <c r="U155" s="15">
        <v>104</v>
      </c>
      <c r="V155" s="15">
        <v>104</v>
      </c>
      <c r="W155" s="15">
        <v>104</v>
      </c>
      <c r="X155" s="15">
        <v>104</v>
      </c>
      <c r="Y155" s="15">
        <v>104</v>
      </c>
      <c r="Z155" s="15">
        <v>104</v>
      </c>
      <c r="AA155" s="15">
        <v>104</v>
      </c>
      <c r="AB155" s="251">
        <v>104</v>
      </c>
      <c r="AC155" s="209">
        <v>0</v>
      </c>
      <c r="AD155" s="14"/>
      <c r="AE155" s="14">
        <v>1</v>
      </c>
      <c r="AF155" s="14"/>
      <c r="AG155" s="210"/>
      <c r="AH155" s="202"/>
      <c r="AI155" s="192"/>
      <c r="AJ155" s="195"/>
    </row>
    <row r="156" spans="1:36" x14ac:dyDescent="0.3">
      <c r="A156" s="274">
        <v>92</v>
      </c>
      <c r="B156" s="67" t="s">
        <v>220</v>
      </c>
      <c r="C156" s="68" t="s">
        <v>29</v>
      </c>
      <c r="D156" s="38">
        <v>150</v>
      </c>
      <c r="E156" s="14">
        <f t="shared" si="82"/>
        <v>101</v>
      </c>
      <c r="F156" s="38">
        <v>52</v>
      </c>
      <c r="G156" s="38">
        <v>49</v>
      </c>
      <c r="H156" s="38"/>
      <c r="I156" s="38"/>
      <c r="J156" s="38"/>
      <c r="K156" s="38"/>
      <c r="L156" s="38"/>
      <c r="M156" s="14">
        <f>F156+(G156*2)+(H156*3)+(I156*4)+(J156*5)+(K156*6)</f>
        <v>150</v>
      </c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>
        <v>150</v>
      </c>
      <c r="AA156" s="41">
        <v>150</v>
      </c>
      <c r="AB156" s="251">
        <v>150</v>
      </c>
      <c r="AC156" s="216"/>
      <c r="AD156" s="38"/>
      <c r="AE156" s="38"/>
      <c r="AF156" s="38"/>
      <c r="AG156" s="217"/>
      <c r="AH156" s="228"/>
      <c r="AI156" s="229"/>
      <c r="AJ156" s="230"/>
    </row>
    <row r="157" spans="1:36" x14ac:dyDescent="0.3">
      <c r="A157" s="278"/>
      <c r="B157" s="30" t="s">
        <v>37</v>
      </c>
      <c r="C157" s="31"/>
      <c r="D157" s="21">
        <f>D145+D146+D149+D150+D151+D155</f>
        <v>1124</v>
      </c>
      <c r="E157" s="21">
        <f>E145+E146+E149+E150+E151+E155</f>
        <v>668</v>
      </c>
      <c r="F157" s="21">
        <f t="shared" ref="F157:S157" si="86">F145+F146+F149+F150+F151+F155</f>
        <v>285</v>
      </c>
      <c r="G157" s="21">
        <f t="shared" si="86"/>
        <v>339</v>
      </c>
      <c r="H157" s="21">
        <f t="shared" si="86"/>
        <v>21</v>
      </c>
      <c r="I157" s="21">
        <f t="shared" si="86"/>
        <v>23</v>
      </c>
      <c r="J157" s="21">
        <f t="shared" si="86"/>
        <v>0</v>
      </c>
      <c r="K157" s="21">
        <f t="shared" si="86"/>
        <v>0</v>
      </c>
      <c r="L157" s="21">
        <f t="shared" si="86"/>
        <v>0</v>
      </c>
      <c r="M157" s="21">
        <f>M145+M146+M149+M150+M151+M155+M156</f>
        <v>1268</v>
      </c>
      <c r="N157" s="22">
        <f t="shared" si="86"/>
        <v>1108</v>
      </c>
      <c r="O157" s="22">
        <f t="shared" si="86"/>
        <v>1108</v>
      </c>
      <c r="P157" s="22">
        <f t="shared" si="86"/>
        <v>1108</v>
      </c>
      <c r="Q157" s="22">
        <f t="shared" si="86"/>
        <v>1108</v>
      </c>
      <c r="R157" s="22">
        <f t="shared" si="86"/>
        <v>1120</v>
      </c>
      <c r="S157" s="22">
        <f t="shared" si="86"/>
        <v>1120</v>
      </c>
      <c r="T157" s="22">
        <f t="shared" ref="T157:X157" si="87">T145+T146+T149+T150+T151+T155</f>
        <v>1108</v>
      </c>
      <c r="U157" s="22">
        <f t="shared" si="87"/>
        <v>1108</v>
      </c>
      <c r="V157" s="22">
        <f t="shared" si="87"/>
        <v>1108</v>
      </c>
      <c r="W157" s="22">
        <f t="shared" si="87"/>
        <v>1106</v>
      </c>
      <c r="X157" s="22">
        <f t="shared" si="87"/>
        <v>1136</v>
      </c>
      <c r="Y157" s="22">
        <f>Y145+Y146+Y149+Y150+Y151+Y155+Y156</f>
        <v>1136</v>
      </c>
      <c r="Z157" s="22">
        <f>Z145+Z146+Z149+Z150+Z151+Z155+Z156</f>
        <v>1286</v>
      </c>
      <c r="AA157" s="22">
        <f>AA145+AA146+AA149+AA150+AA151+AA155+AA156</f>
        <v>1273</v>
      </c>
      <c r="AB157" s="22">
        <f>AB145+AB146+AB149+AB150+AB151+AB155+AB156</f>
        <v>1268</v>
      </c>
      <c r="AC157" s="219">
        <f>SUM(AC145:AC155)</f>
        <v>107</v>
      </c>
      <c r="AD157" s="21">
        <f>SUM(AD145:AD155)</f>
        <v>32</v>
      </c>
      <c r="AE157" s="21">
        <f>SUM(AE145:AE155)</f>
        <v>3</v>
      </c>
      <c r="AF157" s="21">
        <f>SUM(AF145:AF155)</f>
        <v>1</v>
      </c>
      <c r="AG157" s="199">
        <f>SUM(AG145:AG155)</f>
        <v>26</v>
      </c>
      <c r="AH157" s="205">
        <f t="shared" ref="AH157:AJ157" si="88">SUM(AH145:AH155)</f>
        <v>10</v>
      </c>
      <c r="AI157" s="21">
        <f t="shared" si="88"/>
        <v>0</v>
      </c>
      <c r="AJ157" s="199">
        <f t="shared" si="88"/>
        <v>0</v>
      </c>
    </row>
    <row r="158" spans="1:36" x14ac:dyDescent="0.3">
      <c r="A158" s="279" t="s">
        <v>148</v>
      </c>
      <c r="B158" s="5"/>
      <c r="C158" s="69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2"/>
      <c r="AC158" s="212"/>
      <c r="AD158" s="7"/>
      <c r="AE158" s="7"/>
      <c r="AF158" s="7"/>
      <c r="AG158" s="213"/>
      <c r="AH158" s="204"/>
      <c r="AI158" s="169"/>
      <c r="AJ158" s="175"/>
    </row>
    <row r="159" spans="1:36" x14ac:dyDescent="0.3">
      <c r="A159" s="273">
        <v>93</v>
      </c>
      <c r="B159" s="36" t="s">
        <v>149</v>
      </c>
      <c r="C159" s="37" t="s">
        <v>27</v>
      </c>
      <c r="D159" s="8">
        <v>196</v>
      </c>
      <c r="E159" s="8">
        <f>SUM(F159:K159)</f>
        <v>98</v>
      </c>
      <c r="F159" s="8">
        <v>35</v>
      </c>
      <c r="G159" s="8">
        <v>60</v>
      </c>
      <c r="H159" s="8">
        <v>3</v>
      </c>
      <c r="I159" s="8">
        <v>0</v>
      </c>
      <c r="J159" s="8">
        <v>0</v>
      </c>
      <c r="K159" s="8">
        <v>0</v>
      </c>
      <c r="L159" s="8"/>
      <c r="M159" s="8">
        <f t="shared" ref="M159:M165" si="89">F159+(G159*2)+(H159*3)+(I159*4)+(J159*5)+(K159*6)</f>
        <v>164</v>
      </c>
      <c r="N159" s="11">
        <v>191</v>
      </c>
      <c r="O159" s="11">
        <v>191</v>
      </c>
      <c r="P159" s="11">
        <v>191</v>
      </c>
      <c r="Q159" s="11">
        <v>191</v>
      </c>
      <c r="R159" s="11">
        <v>191</v>
      </c>
      <c r="S159" s="11">
        <v>191</v>
      </c>
      <c r="T159" s="11">
        <v>191</v>
      </c>
      <c r="U159" s="11">
        <v>191</v>
      </c>
      <c r="V159" s="11">
        <v>191</v>
      </c>
      <c r="W159" s="11">
        <v>191</v>
      </c>
      <c r="X159" s="11">
        <v>160</v>
      </c>
      <c r="Y159" s="11">
        <v>160</v>
      </c>
      <c r="Z159" s="11">
        <v>164</v>
      </c>
      <c r="AA159" s="11">
        <v>164</v>
      </c>
      <c r="AB159" s="252">
        <v>164</v>
      </c>
      <c r="AC159" s="207">
        <v>15</v>
      </c>
      <c r="AD159" s="8"/>
      <c r="AE159" s="8">
        <v>1</v>
      </c>
      <c r="AF159" s="8"/>
      <c r="AG159" s="208"/>
      <c r="AH159" s="194"/>
      <c r="AI159" s="166"/>
      <c r="AJ159" s="174"/>
    </row>
    <row r="160" spans="1:36" x14ac:dyDescent="0.3">
      <c r="A160" s="273">
        <v>94</v>
      </c>
      <c r="B160" s="36" t="s">
        <v>150</v>
      </c>
      <c r="C160" s="37" t="s">
        <v>27</v>
      </c>
      <c r="D160" s="8">
        <v>172</v>
      </c>
      <c r="E160" s="8">
        <f>SUM(F160:K160)</f>
        <v>90</v>
      </c>
      <c r="F160" s="8">
        <v>17</v>
      </c>
      <c r="G160" s="8">
        <v>69</v>
      </c>
      <c r="H160" s="8">
        <v>1</v>
      </c>
      <c r="I160" s="8">
        <v>3</v>
      </c>
      <c r="J160" s="8">
        <v>0</v>
      </c>
      <c r="K160" s="8">
        <v>0</v>
      </c>
      <c r="L160" s="8">
        <v>1</v>
      </c>
      <c r="M160" s="8">
        <f>F160+(G160*2)+(H160*3)+(I160*4)+(J160*5)+(K160*6)+(L160*2)</f>
        <v>172</v>
      </c>
      <c r="N160" s="11">
        <v>172</v>
      </c>
      <c r="O160" s="11">
        <v>172</v>
      </c>
      <c r="P160" s="11">
        <v>172</v>
      </c>
      <c r="Q160" s="11">
        <v>172</v>
      </c>
      <c r="R160" s="11">
        <v>172</v>
      </c>
      <c r="S160" s="11">
        <v>172</v>
      </c>
      <c r="T160" s="11">
        <v>172</v>
      </c>
      <c r="U160" s="11">
        <v>172</v>
      </c>
      <c r="V160" s="11">
        <v>172</v>
      </c>
      <c r="W160" s="11">
        <v>172</v>
      </c>
      <c r="X160" s="11">
        <v>172</v>
      </c>
      <c r="Y160" s="11">
        <v>172</v>
      </c>
      <c r="Z160" s="11">
        <v>172</v>
      </c>
      <c r="AA160" s="11">
        <v>172</v>
      </c>
      <c r="AB160" s="252">
        <v>172</v>
      </c>
      <c r="AC160" s="207">
        <v>0</v>
      </c>
      <c r="AD160" s="8"/>
      <c r="AE160" s="8">
        <v>1</v>
      </c>
      <c r="AF160" s="8"/>
      <c r="AG160" s="208"/>
      <c r="AH160" s="194"/>
      <c r="AI160" s="166"/>
      <c r="AJ160" s="174"/>
    </row>
    <row r="161" spans="1:36" x14ac:dyDescent="0.3">
      <c r="A161" s="273">
        <v>95</v>
      </c>
      <c r="B161" s="36" t="s">
        <v>151</v>
      </c>
      <c r="C161" s="37" t="s">
        <v>27</v>
      </c>
      <c r="D161" s="8">
        <v>355</v>
      </c>
      <c r="E161" s="8">
        <f>SUM(F161:K161)</f>
        <v>221</v>
      </c>
      <c r="F161" s="8">
        <v>88</v>
      </c>
      <c r="G161" s="8">
        <v>112</v>
      </c>
      <c r="H161" s="8">
        <v>21</v>
      </c>
      <c r="I161" s="8">
        <v>0</v>
      </c>
      <c r="J161" s="8">
        <v>0</v>
      </c>
      <c r="K161" s="8">
        <v>0</v>
      </c>
      <c r="L161" s="8"/>
      <c r="M161" s="8">
        <f t="shared" si="89"/>
        <v>375</v>
      </c>
      <c r="N161" s="11">
        <v>355</v>
      </c>
      <c r="O161" s="11">
        <v>355</v>
      </c>
      <c r="P161" s="11">
        <v>355</v>
      </c>
      <c r="Q161" s="11">
        <v>355</v>
      </c>
      <c r="R161" s="11">
        <v>355</v>
      </c>
      <c r="S161" s="11">
        <v>355</v>
      </c>
      <c r="T161" s="11">
        <v>350</v>
      </c>
      <c r="U161" s="11">
        <v>350</v>
      </c>
      <c r="V161" s="11">
        <v>350</v>
      </c>
      <c r="W161" s="11">
        <v>350</v>
      </c>
      <c r="X161" s="11">
        <v>370</v>
      </c>
      <c r="Y161" s="11">
        <v>370</v>
      </c>
      <c r="Z161" s="240">
        <v>375</v>
      </c>
      <c r="AA161" s="240">
        <v>375</v>
      </c>
      <c r="AB161" s="255">
        <v>375</v>
      </c>
      <c r="AC161" s="207">
        <v>35</v>
      </c>
      <c r="AD161" s="8"/>
      <c r="AE161" s="8">
        <v>1</v>
      </c>
      <c r="AF161" s="8"/>
      <c r="AG161" s="208"/>
      <c r="AH161" s="194">
        <v>20</v>
      </c>
      <c r="AI161" s="166"/>
      <c r="AJ161" s="174"/>
    </row>
    <row r="162" spans="1:36" x14ac:dyDescent="0.3">
      <c r="A162" s="273">
        <v>96</v>
      </c>
      <c r="B162" s="54" t="s">
        <v>152</v>
      </c>
      <c r="C162" s="62" t="s">
        <v>29</v>
      </c>
      <c r="D162" s="14">
        <v>36</v>
      </c>
      <c r="E162" s="14">
        <f>SUM(F162:K162)</f>
        <v>17</v>
      </c>
      <c r="F162" s="14">
        <v>3</v>
      </c>
      <c r="G162" s="14">
        <v>9</v>
      </c>
      <c r="H162" s="14">
        <v>4</v>
      </c>
      <c r="I162" s="14">
        <v>0</v>
      </c>
      <c r="J162" s="14">
        <v>1</v>
      </c>
      <c r="K162" s="14">
        <v>0</v>
      </c>
      <c r="L162" s="14"/>
      <c r="M162" s="14">
        <f t="shared" si="89"/>
        <v>38</v>
      </c>
      <c r="N162" s="15">
        <v>38</v>
      </c>
      <c r="O162" s="15">
        <v>38</v>
      </c>
      <c r="P162" s="15">
        <v>38</v>
      </c>
      <c r="Q162" s="15">
        <v>38</v>
      </c>
      <c r="R162" s="15">
        <v>38</v>
      </c>
      <c r="S162" s="15">
        <v>38</v>
      </c>
      <c r="T162" s="15">
        <v>38</v>
      </c>
      <c r="U162" s="15">
        <v>38</v>
      </c>
      <c r="V162" s="15">
        <v>38</v>
      </c>
      <c r="W162" s="15">
        <v>38</v>
      </c>
      <c r="X162" s="15">
        <v>38</v>
      </c>
      <c r="Y162" s="15">
        <v>38</v>
      </c>
      <c r="Z162" s="15">
        <v>38</v>
      </c>
      <c r="AA162" s="15">
        <v>38</v>
      </c>
      <c r="AB162" s="251">
        <v>38</v>
      </c>
      <c r="AC162" s="209">
        <v>0</v>
      </c>
      <c r="AD162" s="14"/>
      <c r="AE162" s="14"/>
      <c r="AF162" s="14"/>
      <c r="AG162" s="210"/>
      <c r="AH162" s="202"/>
      <c r="AI162" s="192"/>
      <c r="AJ162" s="195"/>
    </row>
    <row r="163" spans="1:36" x14ac:dyDescent="0.3">
      <c r="A163" s="273">
        <v>97</v>
      </c>
      <c r="B163" s="36" t="s">
        <v>153</v>
      </c>
      <c r="C163" s="37" t="s">
        <v>27</v>
      </c>
      <c r="D163" s="8">
        <v>217</v>
      </c>
      <c r="E163" s="42">
        <f t="shared" ref="E163:K163" si="90">E164+E165</f>
        <v>106</v>
      </c>
      <c r="F163" s="42">
        <f t="shared" si="90"/>
        <v>44</v>
      </c>
      <c r="G163" s="42">
        <f t="shared" si="90"/>
        <v>45</v>
      </c>
      <c r="H163" s="42">
        <f t="shared" si="90"/>
        <v>0</v>
      </c>
      <c r="I163" s="42">
        <f t="shared" si="90"/>
        <v>5</v>
      </c>
      <c r="J163" s="42">
        <f t="shared" si="90"/>
        <v>12</v>
      </c>
      <c r="K163" s="42">
        <f t="shared" si="90"/>
        <v>0</v>
      </c>
      <c r="L163" s="42"/>
      <c r="M163" s="8">
        <f t="shared" si="89"/>
        <v>214</v>
      </c>
      <c r="N163" s="11">
        <f t="shared" ref="N163:T163" si="91">N164+N165</f>
        <v>217</v>
      </c>
      <c r="O163" s="11">
        <f t="shared" si="91"/>
        <v>217</v>
      </c>
      <c r="P163" s="11">
        <f t="shared" si="91"/>
        <v>217</v>
      </c>
      <c r="Q163" s="11">
        <f t="shared" si="91"/>
        <v>217</v>
      </c>
      <c r="R163" s="11">
        <f t="shared" si="91"/>
        <v>217</v>
      </c>
      <c r="S163" s="11">
        <f t="shared" si="91"/>
        <v>217</v>
      </c>
      <c r="T163" s="11">
        <f t="shared" si="91"/>
        <v>217</v>
      </c>
      <c r="U163" s="11">
        <f t="shared" ref="U163:AB163" si="92">U164+U165</f>
        <v>217</v>
      </c>
      <c r="V163" s="11">
        <f t="shared" si="92"/>
        <v>217</v>
      </c>
      <c r="W163" s="11">
        <f t="shared" si="92"/>
        <v>214</v>
      </c>
      <c r="X163" s="11">
        <f t="shared" si="92"/>
        <v>214</v>
      </c>
      <c r="Y163" s="11">
        <f t="shared" si="92"/>
        <v>214</v>
      </c>
      <c r="Z163" s="11">
        <f t="shared" si="92"/>
        <v>214</v>
      </c>
      <c r="AA163" s="11">
        <f t="shared" si="92"/>
        <v>214</v>
      </c>
      <c r="AB163" s="11">
        <f t="shared" si="92"/>
        <v>214</v>
      </c>
      <c r="AC163" s="207">
        <v>12</v>
      </c>
      <c r="AD163" s="8">
        <v>45</v>
      </c>
      <c r="AE163" s="8">
        <v>1</v>
      </c>
      <c r="AF163" s="8"/>
      <c r="AG163" s="208"/>
      <c r="AH163" s="194"/>
      <c r="AI163" s="166"/>
      <c r="AJ163" s="174"/>
    </row>
    <row r="164" spans="1:36" x14ac:dyDescent="0.3">
      <c r="A164" s="282"/>
      <c r="B164" s="63" t="s">
        <v>154</v>
      </c>
      <c r="C164" s="64" t="s">
        <v>27</v>
      </c>
      <c r="D164" s="8">
        <v>181</v>
      </c>
      <c r="E164" s="8">
        <f>SUM(F164:K164)</f>
        <v>86</v>
      </c>
      <c r="F164" s="8">
        <v>38</v>
      </c>
      <c r="G164" s="8">
        <v>32</v>
      </c>
      <c r="H164" s="8">
        <v>0</v>
      </c>
      <c r="I164" s="8">
        <v>4</v>
      </c>
      <c r="J164" s="8">
        <v>12</v>
      </c>
      <c r="K164" s="8">
        <v>0</v>
      </c>
      <c r="L164" s="8"/>
      <c r="M164" s="8">
        <f t="shared" si="89"/>
        <v>178</v>
      </c>
      <c r="N164" s="11">
        <v>181</v>
      </c>
      <c r="O164" s="11">
        <v>181</v>
      </c>
      <c r="P164" s="11">
        <v>181</v>
      </c>
      <c r="Q164" s="11">
        <v>181</v>
      </c>
      <c r="R164" s="11">
        <v>181</v>
      </c>
      <c r="S164" s="11">
        <v>181</v>
      </c>
      <c r="T164" s="11">
        <v>181</v>
      </c>
      <c r="U164" s="11">
        <v>181</v>
      </c>
      <c r="V164" s="11">
        <v>181</v>
      </c>
      <c r="W164" s="11">
        <v>178</v>
      </c>
      <c r="X164" s="11">
        <v>178</v>
      </c>
      <c r="Y164" s="11">
        <v>178</v>
      </c>
      <c r="Z164" s="11">
        <v>178</v>
      </c>
      <c r="AA164" s="11">
        <v>178</v>
      </c>
      <c r="AB164" s="252">
        <v>178</v>
      </c>
      <c r="AC164" s="207"/>
      <c r="AD164" s="8"/>
      <c r="AE164" s="8"/>
      <c r="AF164" s="8"/>
      <c r="AG164" s="208"/>
      <c r="AH164" s="194"/>
      <c r="AI164" s="166"/>
      <c r="AJ164" s="174"/>
    </row>
    <row r="165" spans="1:36" x14ac:dyDescent="0.3">
      <c r="A165" s="282"/>
      <c r="B165" s="63" t="s">
        <v>155</v>
      </c>
      <c r="C165" s="64" t="s">
        <v>27</v>
      </c>
      <c r="D165" s="8">
        <v>36</v>
      </c>
      <c r="E165" s="8">
        <f>SUM(F165:K165)</f>
        <v>20</v>
      </c>
      <c r="F165" s="8">
        <v>6</v>
      </c>
      <c r="G165" s="8">
        <v>13</v>
      </c>
      <c r="H165" s="8">
        <v>0</v>
      </c>
      <c r="I165" s="8">
        <v>1</v>
      </c>
      <c r="J165" s="8">
        <v>0</v>
      </c>
      <c r="K165" s="8">
        <v>0</v>
      </c>
      <c r="L165" s="8"/>
      <c r="M165" s="8">
        <f t="shared" si="89"/>
        <v>36</v>
      </c>
      <c r="N165" s="11">
        <v>36</v>
      </c>
      <c r="O165" s="11">
        <v>36</v>
      </c>
      <c r="P165" s="11">
        <v>36</v>
      </c>
      <c r="Q165" s="11">
        <v>36</v>
      </c>
      <c r="R165" s="11">
        <v>36</v>
      </c>
      <c r="S165" s="11">
        <v>36</v>
      </c>
      <c r="T165" s="11">
        <v>36</v>
      </c>
      <c r="U165" s="11">
        <v>36</v>
      </c>
      <c r="V165" s="11">
        <v>36</v>
      </c>
      <c r="W165" s="11">
        <v>36</v>
      </c>
      <c r="X165" s="11">
        <v>36</v>
      </c>
      <c r="Y165" s="11">
        <v>36</v>
      </c>
      <c r="Z165" s="11">
        <v>36</v>
      </c>
      <c r="AA165" s="11">
        <v>36</v>
      </c>
      <c r="AB165" s="252">
        <v>36</v>
      </c>
      <c r="AC165" s="207"/>
      <c r="AD165" s="8"/>
      <c r="AE165" s="8"/>
      <c r="AF165" s="8"/>
      <c r="AG165" s="208"/>
      <c r="AH165" s="194"/>
      <c r="AI165" s="166"/>
      <c r="AJ165" s="174"/>
    </row>
    <row r="166" spans="1:36" x14ac:dyDescent="0.3">
      <c r="A166" s="283"/>
      <c r="B166" s="30" t="s">
        <v>37</v>
      </c>
      <c r="C166" s="31"/>
      <c r="D166" s="21">
        <f>D159+D160+D161+D162+D163</f>
        <v>976</v>
      </c>
      <c r="E166" s="21">
        <f t="shared" ref="E166:S166" si="93">SUM(E159:E163)</f>
        <v>532</v>
      </c>
      <c r="F166" s="21">
        <f t="shared" si="93"/>
        <v>187</v>
      </c>
      <c r="G166" s="21">
        <f t="shared" si="93"/>
        <v>295</v>
      </c>
      <c r="H166" s="21">
        <f t="shared" si="93"/>
        <v>29</v>
      </c>
      <c r="I166" s="21">
        <f t="shared" si="93"/>
        <v>8</v>
      </c>
      <c r="J166" s="21">
        <f t="shared" si="93"/>
        <v>13</v>
      </c>
      <c r="K166" s="21">
        <f t="shared" si="93"/>
        <v>0</v>
      </c>
      <c r="L166" s="21">
        <f t="shared" si="93"/>
        <v>1</v>
      </c>
      <c r="M166" s="21">
        <f t="shared" si="93"/>
        <v>963</v>
      </c>
      <c r="N166" s="22">
        <f t="shared" si="93"/>
        <v>973</v>
      </c>
      <c r="O166" s="22">
        <f t="shared" si="93"/>
        <v>973</v>
      </c>
      <c r="P166" s="22">
        <f t="shared" si="93"/>
        <v>973</v>
      </c>
      <c r="Q166" s="22">
        <f t="shared" si="93"/>
        <v>973</v>
      </c>
      <c r="R166" s="22">
        <f t="shared" si="93"/>
        <v>973</v>
      </c>
      <c r="S166" s="22">
        <f t="shared" si="93"/>
        <v>973</v>
      </c>
      <c r="T166" s="22">
        <f t="shared" ref="T166:AB166" si="94">SUM(T159:T163)</f>
        <v>968</v>
      </c>
      <c r="U166" s="22">
        <f t="shared" si="94"/>
        <v>968</v>
      </c>
      <c r="V166" s="22">
        <f t="shared" si="94"/>
        <v>968</v>
      </c>
      <c r="W166" s="22">
        <f t="shared" si="94"/>
        <v>965</v>
      </c>
      <c r="X166" s="22">
        <f t="shared" si="94"/>
        <v>954</v>
      </c>
      <c r="Y166" s="22">
        <f t="shared" si="94"/>
        <v>954</v>
      </c>
      <c r="Z166" s="22">
        <f t="shared" si="94"/>
        <v>963</v>
      </c>
      <c r="AA166" s="22">
        <f t="shared" si="94"/>
        <v>963</v>
      </c>
      <c r="AB166" s="22">
        <f t="shared" si="94"/>
        <v>963</v>
      </c>
      <c r="AC166" s="219">
        <f>SUM(AC159:AC165)</f>
        <v>62</v>
      </c>
      <c r="AD166" s="21">
        <f>SUM(AD159:AD165)</f>
        <v>45</v>
      </c>
      <c r="AE166" s="21">
        <f>SUM(AE159:AE165)</f>
        <v>4</v>
      </c>
      <c r="AF166" s="21">
        <f>SUM(AF159:AF165)</f>
        <v>0</v>
      </c>
      <c r="AG166" s="199">
        <f>SUM(AG159:AG165)</f>
        <v>0</v>
      </c>
      <c r="AH166" s="205">
        <f t="shared" ref="AH166:AJ166" si="95">SUM(AH159:AH165)</f>
        <v>20</v>
      </c>
      <c r="AI166" s="21">
        <f t="shared" si="95"/>
        <v>0</v>
      </c>
      <c r="AJ166" s="199">
        <f t="shared" si="95"/>
        <v>0</v>
      </c>
    </row>
    <row r="167" spans="1:36" x14ac:dyDescent="0.3">
      <c r="A167" s="279" t="s">
        <v>156</v>
      </c>
      <c r="B167" s="5"/>
      <c r="C167" s="6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2"/>
      <c r="AC167" s="212"/>
      <c r="AD167" s="7"/>
      <c r="AE167" s="7"/>
      <c r="AF167" s="7"/>
      <c r="AG167" s="213"/>
      <c r="AH167" s="204"/>
      <c r="AI167" s="169"/>
      <c r="AJ167" s="175"/>
    </row>
    <row r="168" spans="1:36" x14ac:dyDescent="0.3">
      <c r="A168" s="273">
        <v>98</v>
      </c>
      <c r="B168" s="36" t="s">
        <v>157</v>
      </c>
      <c r="C168" s="37" t="s">
        <v>27</v>
      </c>
      <c r="D168" s="8">
        <v>363</v>
      </c>
      <c r="E168" s="42">
        <f>E169+E170+E171</f>
        <v>263</v>
      </c>
      <c r="F168" s="42">
        <f t="shared" ref="F168:K168" si="96">F169+F170+F171</f>
        <v>160</v>
      </c>
      <c r="G168" s="42">
        <f t="shared" si="96"/>
        <v>103</v>
      </c>
      <c r="H168" s="42">
        <f t="shared" si="96"/>
        <v>0</v>
      </c>
      <c r="I168" s="42">
        <f t="shared" si="96"/>
        <v>0</v>
      </c>
      <c r="J168" s="42">
        <f t="shared" si="96"/>
        <v>0</v>
      </c>
      <c r="K168" s="42">
        <f t="shared" si="96"/>
        <v>0</v>
      </c>
      <c r="L168" s="42"/>
      <c r="M168" s="8">
        <f>F168+(G168*2)+(H168*3)+(I168*4)+(J168*5)+(K168*6)</f>
        <v>366</v>
      </c>
      <c r="N168" s="11">
        <f>N169+N170</f>
        <v>355</v>
      </c>
      <c r="O168" s="11">
        <f t="shared" ref="O168:T168" si="97">O170+O169</f>
        <v>355</v>
      </c>
      <c r="P168" s="11">
        <f t="shared" si="97"/>
        <v>355</v>
      </c>
      <c r="Q168" s="11">
        <f t="shared" si="97"/>
        <v>355</v>
      </c>
      <c r="R168" s="11">
        <f t="shared" si="97"/>
        <v>355</v>
      </c>
      <c r="S168" s="11">
        <f t="shared" si="97"/>
        <v>355</v>
      </c>
      <c r="T168" s="11">
        <f t="shared" si="97"/>
        <v>355</v>
      </c>
      <c r="U168" s="11">
        <f>U169+U170</f>
        <v>355</v>
      </c>
      <c r="V168" s="11">
        <f>V169+V170</f>
        <v>355</v>
      </c>
      <c r="W168" s="11">
        <f>W169+W170</f>
        <v>355</v>
      </c>
      <c r="X168" s="11">
        <f>X169+X170</f>
        <v>355</v>
      </c>
      <c r="Y168" s="11">
        <f>Y169+Y170+Y171</f>
        <v>373</v>
      </c>
      <c r="Z168" s="11">
        <f>Z169+Z170+Z171</f>
        <v>375</v>
      </c>
      <c r="AA168" s="11">
        <f>AA169+AA170+AA171</f>
        <v>366</v>
      </c>
      <c r="AB168" s="11">
        <f>AB169+AB170+AB171</f>
        <v>366</v>
      </c>
      <c r="AC168" s="207">
        <v>0</v>
      </c>
      <c r="AD168" s="8"/>
      <c r="AE168" s="8">
        <v>1</v>
      </c>
      <c r="AF168" s="8"/>
      <c r="AG168" s="208"/>
      <c r="AH168" s="194"/>
      <c r="AI168" s="166"/>
      <c r="AJ168" s="174"/>
    </row>
    <row r="169" spans="1:36" x14ac:dyDescent="0.3">
      <c r="A169" s="273"/>
      <c r="B169" s="63" t="s">
        <v>158</v>
      </c>
      <c r="C169" s="64" t="s">
        <v>27</v>
      </c>
      <c r="D169" s="8">
        <v>271</v>
      </c>
      <c r="E169" s="8">
        <f t="shared" ref="E169:E176" si="98">SUM(F169:K169)</f>
        <v>160</v>
      </c>
      <c r="F169" s="8">
        <v>93</v>
      </c>
      <c r="G169" s="8">
        <v>67</v>
      </c>
      <c r="H169" s="8">
        <v>0</v>
      </c>
      <c r="I169" s="8">
        <v>0</v>
      </c>
      <c r="J169" s="8">
        <v>0</v>
      </c>
      <c r="K169" s="8">
        <v>0</v>
      </c>
      <c r="L169" s="8"/>
      <c r="M169" s="8">
        <f t="shared" ref="M169:M177" si="99">F169+(G169*2)+(H169*3)+(I169*4)+(J169*5)+(K169*6)</f>
        <v>227</v>
      </c>
      <c r="N169" s="11">
        <v>263</v>
      </c>
      <c r="O169" s="11">
        <v>263</v>
      </c>
      <c r="P169" s="11">
        <v>263</v>
      </c>
      <c r="Q169" s="11">
        <v>263</v>
      </c>
      <c r="R169" s="11">
        <v>263</v>
      </c>
      <c r="S169" s="11">
        <v>263</v>
      </c>
      <c r="T169" s="11">
        <v>263</v>
      </c>
      <c r="U169" s="11">
        <v>263</v>
      </c>
      <c r="V169" s="11">
        <v>263</v>
      </c>
      <c r="W169" s="11">
        <v>263</v>
      </c>
      <c r="X169" s="11">
        <v>263</v>
      </c>
      <c r="Y169" s="11">
        <v>263</v>
      </c>
      <c r="Z169" s="11">
        <v>236</v>
      </c>
      <c r="AA169" s="11">
        <v>227</v>
      </c>
      <c r="AB169" s="252">
        <v>227</v>
      </c>
      <c r="AC169" s="207"/>
      <c r="AD169" s="8"/>
      <c r="AE169" s="8">
        <v>1</v>
      </c>
      <c r="AF169" s="8"/>
      <c r="AG169" s="208"/>
      <c r="AH169" s="194"/>
      <c r="AI169" s="166"/>
      <c r="AJ169" s="174"/>
    </row>
    <row r="170" spans="1:36" x14ac:dyDescent="0.3">
      <c r="A170" s="273"/>
      <c r="B170" s="63" t="s">
        <v>159</v>
      </c>
      <c r="C170" s="64" t="s">
        <v>27</v>
      </c>
      <c r="D170" s="8">
        <v>92</v>
      </c>
      <c r="E170" s="8">
        <f t="shared" si="98"/>
        <v>69</v>
      </c>
      <c r="F170" s="8">
        <v>42</v>
      </c>
      <c r="G170" s="8">
        <v>27</v>
      </c>
      <c r="H170" s="8">
        <v>0</v>
      </c>
      <c r="I170" s="8">
        <v>0</v>
      </c>
      <c r="J170" s="8">
        <v>0</v>
      </c>
      <c r="K170" s="8">
        <v>0</v>
      </c>
      <c r="L170" s="8"/>
      <c r="M170" s="8">
        <f t="shared" si="99"/>
        <v>96</v>
      </c>
      <c r="N170" s="11">
        <v>92</v>
      </c>
      <c r="O170" s="11">
        <v>92</v>
      </c>
      <c r="P170" s="11">
        <v>92</v>
      </c>
      <c r="Q170" s="11">
        <v>92</v>
      </c>
      <c r="R170" s="11">
        <v>92</v>
      </c>
      <c r="S170" s="11">
        <v>92</v>
      </c>
      <c r="T170" s="11">
        <v>92</v>
      </c>
      <c r="U170" s="11">
        <v>92</v>
      </c>
      <c r="V170" s="11">
        <v>92</v>
      </c>
      <c r="W170" s="11">
        <v>92</v>
      </c>
      <c r="X170" s="11">
        <v>92</v>
      </c>
      <c r="Y170" s="11">
        <v>92</v>
      </c>
      <c r="Z170" s="11">
        <v>96</v>
      </c>
      <c r="AA170" s="11">
        <v>96</v>
      </c>
      <c r="AB170" s="252">
        <v>96</v>
      </c>
      <c r="AC170" s="207">
        <v>6</v>
      </c>
      <c r="AD170" s="8"/>
      <c r="AE170" s="8">
        <v>1</v>
      </c>
      <c r="AF170" s="8"/>
      <c r="AG170" s="208"/>
      <c r="AH170" s="194"/>
      <c r="AI170" s="166"/>
      <c r="AJ170" s="174"/>
    </row>
    <row r="171" spans="1:36" x14ac:dyDescent="0.3">
      <c r="A171" s="273"/>
      <c r="B171" s="63" t="s">
        <v>218</v>
      </c>
      <c r="C171" s="64" t="s">
        <v>27</v>
      </c>
      <c r="D171" s="8">
        <v>18</v>
      </c>
      <c r="E171" s="8">
        <f t="shared" si="98"/>
        <v>34</v>
      </c>
      <c r="F171" s="8">
        <v>25</v>
      </c>
      <c r="G171" s="8">
        <v>9</v>
      </c>
      <c r="H171" s="8"/>
      <c r="I171" s="8"/>
      <c r="J171" s="8"/>
      <c r="K171" s="8"/>
      <c r="L171" s="8"/>
      <c r="M171" s="8">
        <f t="shared" si="99"/>
        <v>43</v>
      </c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>
        <v>18</v>
      </c>
      <c r="Z171" s="11">
        <v>43</v>
      </c>
      <c r="AA171" s="11">
        <v>43</v>
      </c>
      <c r="AB171" s="252">
        <v>43</v>
      </c>
      <c r="AC171" s="207">
        <v>14</v>
      </c>
      <c r="AD171" s="8"/>
      <c r="AE171" s="8"/>
      <c r="AF171" s="8"/>
      <c r="AG171" s="208"/>
      <c r="AH171" s="194">
        <v>18</v>
      </c>
      <c r="AI171" s="166"/>
      <c r="AJ171" s="174"/>
    </row>
    <row r="172" spans="1:36" x14ac:dyDescent="0.3">
      <c r="A172" s="273">
        <v>99</v>
      </c>
      <c r="B172" s="70" t="s">
        <v>160</v>
      </c>
      <c r="C172" s="71" t="s">
        <v>29</v>
      </c>
      <c r="D172" s="14">
        <v>20</v>
      </c>
      <c r="E172" s="14">
        <f t="shared" si="98"/>
        <v>14</v>
      </c>
      <c r="F172" s="14">
        <v>7</v>
      </c>
      <c r="G172" s="14">
        <v>7</v>
      </c>
      <c r="H172" s="14">
        <v>0</v>
      </c>
      <c r="I172" s="14">
        <v>0</v>
      </c>
      <c r="J172" s="14">
        <v>0</v>
      </c>
      <c r="K172" s="14">
        <v>0</v>
      </c>
      <c r="L172" s="14"/>
      <c r="M172" s="14">
        <f t="shared" si="99"/>
        <v>21</v>
      </c>
      <c r="N172" s="15">
        <v>21</v>
      </c>
      <c r="O172" s="15">
        <v>21</v>
      </c>
      <c r="P172" s="15">
        <v>21</v>
      </c>
      <c r="Q172" s="15">
        <v>21</v>
      </c>
      <c r="R172" s="15">
        <v>21</v>
      </c>
      <c r="S172" s="15">
        <v>21</v>
      </c>
      <c r="T172" s="15">
        <v>21</v>
      </c>
      <c r="U172" s="15">
        <v>21</v>
      </c>
      <c r="V172" s="15">
        <v>21</v>
      </c>
      <c r="W172" s="15">
        <v>21</v>
      </c>
      <c r="X172" s="15">
        <v>21</v>
      </c>
      <c r="Y172" s="15">
        <v>21</v>
      </c>
      <c r="Z172" s="15">
        <v>21</v>
      </c>
      <c r="AA172" s="15">
        <v>21</v>
      </c>
      <c r="AB172" s="251">
        <v>21</v>
      </c>
      <c r="AC172" s="209">
        <v>0</v>
      </c>
      <c r="AD172" s="14"/>
      <c r="AE172" s="14"/>
      <c r="AF172" s="14"/>
      <c r="AG172" s="210"/>
      <c r="AH172" s="202"/>
      <c r="AI172" s="192"/>
      <c r="AJ172" s="195"/>
    </row>
    <row r="173" spans="1:36" x14ac:dyDescent="0.3">
      <c r="A173" s="273">
        <v>100</v>
      </c>
      <c r="B173" s="70" t="s">
        <v>161</v>
      </c>
      <c r="C173" s="71" t="s">
        <v>29</v>
      </c>
      <c r="D173" s="14">
        <v>198</v>
      </c>
      <c r="E173" s="14">
        <f t="shared" si="98"/>
        <v>123</v>
      </c>
      <c r="F173" s="14">
        <v>56</v>
      </c>
      <c r="G173" s="14">
        <v>67</v>
      </c>
      <c r="H173" s="14">
        <v>0</v>
      </c>
      <c r="I173" s="14">
        <v>0</v>
      </c>
      <c r="J173" s="14">
        <v>0</v>
      </c>
      <c r="K173" s="14">
        <v>0</v>
      </c>
      <c r="L173" s="14"/>
      <c r="M173" s="14">
        <f t="shared" si="99"/>
        <v>190</v>
      </c>
      <c r="N173" s="15">
        <v>154</v>
      </c>
      <c r="O173" s="15">
        <v>154</v>
      </c>
      <c r="P173" s="15">
        <v>154</v>
      </c>
      <c r="Q173" s="15">
        <v>154</v>
      </c>
      <c r="R173" s="15">
        <v>154</v>
      </c>
      <c r="S173" s="15">
        <v>154</v>
      </c>
      <c r="T173" s="15">
        <v>154</v>
      </c>
      <c r="U173" s="15">
        <v>154</v>
      </c>
      <c r="V173" s="15">
        <v>202</v>
      </c>
      <c r="W173" s="15">
        <v>202</v>
      </c>
      <c r="X173" s="15">
        <v>190</v>
      </c>
      <c r="Y173" s="15">
        <v>190</v>
      </c>
      <c r="Z173" s="15">
        <v>190</v>
      </c>
      <c r="AA173" s="15">
        <v>190</v>
      </c>
      <c r="AB173" s="251">
        <v>190</v>
      </c>
      <c r="AC173" s="209">
        <v>0</v>
      </c>
      <c r="AD173" s="14"/>
      <c r="AE173" s="14"/>
      <c r="AF173" s="14"/>
      <c r="AG173" s="210"/>
      <c r="AH173" s="202">
        <v>0</v>
      </c>
      <c r="AI173" s="192">
        <v>0</v>
      </c>
      <c r="AJ173" s="195">
        <v>0</v>
      </c>
    </row>
    <row r="174" spans="1:36" x14ac:dyDescent="0.3">
      <c r="A174" s="273">
        <v>101</v>
      </c>
      <c r="B174" s="72" t="s">
        <v>162</v>
      </c>
      <c r="C174" s="73" t="s">
        <v>27</v>
      </c>
      <c r="D174" s="8">
        <v>190</v>
      </c>
      <c r="E174" s="8">
        <f t="shared" si="98"/>
        <v>111</v>
      </c>
      <c r="F174" s="8">
        <v>42</v>
      </c>
      <c r="G174" s="8">
        <v>61</v>
      </c>
      <c r="H174" s="8">
        <v>6</v>
      </c>
      <c r="I174" s="8">
        <v>2</v>
      </c>
      <c r="J174" s="8">
        <v>0</v>
      </c>
      <c r="K174" s="8">
        <v>0</v>
      </c>
      <c r="L174" s="8"/>
      <c r="M174" s="8">
        <f t="shared" si="99"/>
        <v>190</v>
      </c>
      <c r="N174" s="11">
        <v>190</v>
      </c>
      <c r="O174" s="11">
        <v>190</v>
      </c>
      <c r="P174" s="11">
        <v>190</v>
      </c>
      <c r="Q174" s="11">
        <v>190</v>
      </c>
      <c r="R174" s="11">
        <v>190</v>
      </c>
      <c r="S174" s="11">
        <v>190</v>
      </c>
      <c r="T174" s="11">
        <v>190</v>
      </c>
      <c r="U174" s="11">
        <v>190</v>
      </c>
      <c r="V174" s="11">
        <v>190</v>
      </c>
      <c r="W174" s="11">
        <v>190</v>
      </c>
      <c r="X174" s="11">
        <v>190</v>
      </c>
      <c r="Y174" s="11">
        <v>190</v>
      </c>
      <c r="Z174" s="11">
        <v>190</v>
      </c>
      <c r="AA174" s="11">
        <v>190</v>
      </c>
      <c r="AB174" s="252">
        <v>190</v>
      </c>
      <c r="AC174" s="207">
        <v>0</v>
      </c>
      <c r="AD174" s="8">
        <v>24</v>
      </c>
      <c r="AE174" s="8">
        <v>1</v>
      </c>
      <c r="AF174" s="8"/>
      <c r="AG174" s="208"/>
      <c r="AH174" s="194"/>
      <c r="AI174" s="166"/>
      <c r="AJ174" s="174"/>
    </row>
    <row r="175" spans="1:36" x14ac:dyDescent="0.3">
      <c r="A175" s="273">
        <v>102</v>
      </c>
      <c r="B175" s="74" t="s">
        <v>239</v>
      </c>
      <c r="C175" s="75" t="s">
        <v>29</v>
      </c>
      <c r="D175" s="14">
        <v>138</v>
      </c>
      <c r="E175" s="14">
        <f t="shared" si="98"/>
        <v>108</v>
      </c>
      <c r="F175" s="14">
        <v>64</v>
      </c>
      <c r="G175" s="14">
        <v>44</v>
      </c>
      <c r="H175" s="14">
        <v>0</v>
      </c>
      <c r="I175" s="14">
        <v>0</v>
      </c>
      <c r="J175" s="14">
        <v>0</v>
      </c>
      <c r="K175" s="14">
        <v>0</v>
      </c>
      <c r="L175" s="14"/>
      <c r="M175" s="14">
        <f t="shared" si="99"/>
        <v>152</v>
      </c>
      <c r="N175" s="15">
        <v>152</v>
      </c>
      <c r="O175" s="15">
        <v>152</v>
      </c>
      <c r="P175" s="15">
        <v>152</v>
      </c>
      <c r="Q175" s="15">
        <v>152</v>
      </c>
      <c r="R175" s="15">
        <v>152</v>
      </c>
      <c r="S175" s="15">
        <v>152</v>
      </c>
      <c r="T175" s="15">
        <v>152</v>
      </c>
      <c r="U175" s="15">
        <v>152</v>
      </c>
      <c r="V175" s="15">
        <v>152</v>
      </c>
      <c r="W175" s="15">
        <v>152</v>
      </c>
      <c r="X175" s="15">
        <v>152</v>
      </c>
      <c r="Y175" s="15">
        <v>152</v>
      </c>
      <c r="Z175" s="15">
        <v>152</v>
      </c>
      <c r="AA175" s="15">
        <v>152</v>
      </c>
      <c r="AB175" s="251">
        <v>152</v>
      </c>
      <c r="AC175" s="209">
        <v>0</v>
      </c>
      <c r="AD175" s="14"/>
      <c r="AE175" s="14">
        <v>1</v>
      </c>
      <c r="AF175" s="14"/>
      <c r="AG175" s="210"/>
      <c r="AH175" s="202"/>
      <c r="AI175" s="192"/>
      <c r="AJ175" s="195"/>
    </row>
    <row r="176" spans="1:36" x14ac:dyDescent="0.3">
      <c r="A176" s="273">
        <v>103</v>
      </c>
      <c r="B176" s="74" t="s">
        <v>163</v>
      </c>
      <c r="C176" s="75" t="s">
        <v>29</v>
      </c>
      <c r="D176" s="14">
        <v>150</v>
      </c>
      <c r="E176" s="14">
        <f t="shared" si="98"/>
        <v>106</v>
      </c>
      <c r="F176" s="14">
        <v>55</v>
      </c>
      <c r="G176" s="14">
        <v>51</v>
      </c>
      <c r="H176" s="14">
        <v>0</v>
      </c>
      <c r="I176" s="14">
        <v>0</v>
      </c>
      <c r="J176" s="14">
        <v>0</v>
      </c>
      <c r="K176" s="14">
        <v>0</v>
      </c>
      <c r="L176" s="14"/>
      <c r="M176" s="14">
        <f t="shared" si="99"/>
        <v>157</v>
      </c>
      <c r="N176" s="15">
        <v>150</v>
      </c>
      <c r="O176" s="15">
        <v>150</v>
      </c>
      <c r="P176" s="15">
        <v>157</v>
      </c>
      <c r="Q176" s="15">
        <v>157</v>
      </c>
      <c r="R176" s="15">
        <v>157</v>
      </c>
      <c r="S176" s="15">
        <v>157</v>
      </c>
      <c r="T176" s="15">
        <v>157</v>
      </c>
      <c r="U176" s="15">
        <v>157</v>
      </c>
      <c r="V176" s="15">
        <v>157</v>
      </c>
      <c r="W176" s="15">
        <v>157</v>
      </c>
      <c r="X176" s="15">
        <v>157</v>
      </c>
      <c r="Y176" s="15">
        <v>157</v>
      </c>
      <c r="Z176" s="15">
        <v>157</v>
      </c>
      <c r="AA176" s="15">
        <v>157</v>
      </c>
      <c r="AB176" s="251">
        <v>157</v>
      </c>
      <c r="AC176" s="209"/>
      <c r="AD176" s="14"/>
      <c r="AE176" s="14"/>
      <c r="AF176" s="14"/>
      <c r="AG176" s="210"/>
      <c r="AH176" s="202">
        <v>0</v>
      </c>
      <c r="AI176" s="192">
        <v>0</v>
      </c>
      <c r="AJ176" s="195">
        <v>0</v>
      </c>
    </row>
    <row r="177" spans="1:36" x14ac:dyDescent="0.3">
      <c r="A177" s="273">
        <v>104</v>
      </c>
      <c r="B177" s="36" t="s">
        <v>164</v>
      </c>
      <c r="C177" s="37" t="s">
        <v>27</v>
      </c>
      <c r="D177" s="8">
        <v>190</v>
      </c>
      <c r="E177" s="8">
        <f>SUM(F177:K177)</f>
        <v>121</v>
      </c>
      <c r="F177" s="8">
        <v>52</v>
      </c>
      <c r="G177" s="8">
        <v>69</v>
      </c>
      <c r="H177" s="8">
        <v>0</v>
      </c>
      <c r="I177" s="8">
        <v>0</v>
      </c>
      <c r="J177" s="8">
        <v>0</v>
      </c>
      <c r="K177" s="8">
        <v>0</v>
      </c>
      <c r="L177" s="8"/>
      <c r="M177" s="8">
        <f t="shared" si="99"/>
        <v>190</v>
      </c>
      <c r="N177" s="11">
        <v>190</v>
      </c>
      <c r="O177" s="11">
        <v>190</v>
      </c>
      <c r="P177" s="11">
        <v>190</v>
      </c>
      <c r="Q177" s="11">
        <v>190</v>
      </c>
      <c r="R177" s="11">
        <v>190</v>
      </c>
      <c r="S177" s="11">
        <v>190</v>
      </c>
      <c r="T177" s="11">
        <v>190</v>
      </c>
      <c r="U177" s="11">
        <v>190</v>
      </c>
      <c r="V177" s="11">
        <v>190</v>
      </c>
      <c r="W177" s="11">
        <v>190</v>
      </c>
      <c r="X177" s="11">
        <v>190</v>
      </c>
      <c r="Y177" s="11">
        <v>190</v>
      </c>
      <c r="Z177" s="11">
        <v>190</v>
      </c>
      <c r="AA177" s="11">
        <v>190</v>
      </c>
      <c r="AB177" s="252">
        <v>190</v>
      </c>
      <c r="AC177" s="207">
        <v>2</v>
      </c>
      <c r="AD177" s="8"/>
      <c r="AE177" s="8">
        <v>1</v>
      </c>
      <c r="AF177" s="8"/>
      <c r="AG177" s="208"/>
      <c r="AH177" s="194"/>
      <c r="AI177" s="166"/>
      <c r="AJ177" s="174"/>
    </row>
    <row r="178" spans="1:36" ht="15" thickBot="1" x14ac:dyDescent="0.35">
      <c r="A178" s="201"/>
      <c r="B178" s="76" t="s">
        <v>37</v>
      </c>
      <c r="C178" s="77"/>
      <c r="D178" s="78">
        <f>D168+D172+D173+D174+D175+D176+D177</f>
        <v>1249</v>
      </c>
      <c r="E178" s="78">
        <f>E168+E172+E173+E174+E175+E176+E177</f>
        <v>846</v>
      </c>
      <c r="F178" s="78">
        <f t="shared" ref="F178:S178" si="100">F168+F172+F173+F174+F175+F176+F177</f>
        <v>436</v>
      </c>
      <c r="G178" s="78">
        <f t="shared" si="100"/>
        <v>402</v>
      </c>
      <c r="H178" s="78">
        <f t="shared" si="100"/>
        <v>6</v>
      </c>
      <c r="I178" s="78">
        <f t="shared" si="100"/>
        <v>2</v>
      </c>
      <c r="J178" s="78">
        <f t="shared" si="100"/>
        <v>0</v>
      </c>
      <c r="K178" s="78">
        <f t="shared" si="100"/>
        <v>0</v>
      </c>
      <c r="L178" s="78">
        <f t="shared" si="100"/>
        <v>0</v>
      </c>
      <c r="M178" s="78">
        <f t="shared" si="100"/>
        <v>1266</v>
      </c>
      <c r="N178" s="78">
        <f t="shared" si="100"/>
        <v>1212</v>
      </c>
      <c r="O178" s="78">
        <f t="shared" si="100"/>
        <v>1212</v>
      </c>
      <c r="P178" s="78">
        <f t="shared" si="100"/>
        <v>1219</v>
      </c>
      <c r="Q178" s="78">
        <f t="shared" si="100"/>
        <v>1219</v>
      </c>
      <c r="R178" s="78">
        <f t="shared" si="100"/>
        <v>1219</v>
      </c>
      <c r="S178" s="78">
        <f t="shared" si="100"/>
        <v>1219</v>
      </c>
      <c r="T178" s="78">
        <f t="shared" ref="T178:W178" si="101">T168+T172+T173+T174+T175+T176+T177</f>
        <v>1219</v>
      </c>
      <c r="U178" s="78">
        <f t="shared" si="101"/>
        <v>1219</v>
      </c>
      <c r="V178" s="78">
        <f t="shared" si="101"/>
        <v>1267</v>
      </c>
      <c r="W178" s="78">
        <f t="shared" si="101"/>
        <v>1267</v>
      </c>
      <c r="X178" s="78">
        <f>X169+X172+X173+X174+X175+X176+X177+X170</f>
        <v>1255</v>
      </c>
      <c r="Y178" s="78">
        <f>Y168+Y172+Y173+Y174+Y175+Y176+Y177</f>
        <v>1273</v>
      </c>
      <c r="Z178" s="259">
        <f>Z168+Z172+Z173+Z174+Z175+Z176+Z177</f>
        <v>1275</v>
      </c>
      <c r="AA178" s="259">
        <f>AA168+AA172+AA173+AA174+AA175+AA176+AA177</f>
        <v>1266</v>
      </c>
      <c r="AB178" s="259">
        <f>AB168+AB172+AB173+AB174+AB175+AB176+AB177</f>
        <v>1266</v>
      </c>
      <c r="AC178" s="220">
        <f>SUM(AC168:AC177)</f>
        <v>22</v>
      </c>
      <c r="AD178" s="79">
        <f>SUM(AD168:AD177)</f>
        <v>24</v>
      </c>
      <c r="AE178" s="79">
        <f>SUM(AE168:AE177)</f>
        <v>6</v>
      </c>
      <c r="AF178" s="79">
        <f>SUM(AF168:AF177)</f>
        <v>0</v>
      </c>
      <c r="AG178" s="221">
        <f>SUM(AG168:AG177)</f>
        <v>0</v>
      </c>
      <c r="AH178" s="194">
        <f>AH171</f>
        <v>18</v>
      </c>
      <c r="AI178" s="166"/>
      <c r="AJ178" s="174"/>
    </row>
    <row r="179" spans="1:36" ht="16.2" thickBot="1" x14ac:dyDescent="0.35">
      <c r="A179" s="341" t="s">
        <v>165</v>
      </c>
      <c r="B179" s="342"/>
      <c r="C179" s="80"/>
      <c r="D179" s="81">
        <f t="shared" ref="D179:AJ179" si="102">D17+D29+D47+D55+D107+D128+D143+D157+D166+D178</f>
        <v>19674</v>
      </c>
      <c r="E179" s="81">
        <f t="shared" si="102"/>
        <v>12498</v>
      </c>
      <c r="F179" s="81">
        <f t="shared" si="102"/>
        <v>6153</v>
      </c>
      <c r="G179" s="81">
        <f t="shared" si="102"/>
        <v>5870</v>
      </c>
      <c r="H179" s="81">
        <f t="shared" si="102"/>
        <v>487</v>
      </c>
      <c r="I179" s="81">
        <f t="shared" si="102"/>
        <v>199</v>
      </c>
      <c r="J179" s="81">
        <f t="shared" si="102"/>
        <v>32</v>
      </c>
      <c r="K179" s="81">
        <f t="shared" si="102"/>
        <v>0</v>
      </c>
      <c r="L179" s="81">
        <f t="shared" si="102"/>
        <v>90</v>
      </c>
      <c r="M179" s="81">
        <f t="shared" si="102"/>
        <v>20848</v>
      </c>
      <c r="N179" s="81">
        <f t="shared" si="102"/>
        <v>18854</v>
      </c>
      <c r="O179" s="81">
        <f t="shared" si="102"/>
        <v>18841</v>
      </c>
      <c r="P179" s="81">
        <f t="shared" si="102"/>
        <v>19054</v>
      </c>
      <c r="Q179" s="81">
        <f t="shared" si="102"/>
        <v>19041</v>
      </c>
      <c r="R179" s="81">
        <f t="shared" si="102"/>
        <v>19318</v>
      </c>
      <c r="S179" s="81">
        <f t="shared" si="102"/>
        <v>19296</v>
      </c>
      <c r="T179" s="81">
        <f t="shared" si="102"/>
        <v>19488</v>
      </c>
      <c r="U179" s="81">
        <f t="shared" si="102"/>
        <v>19568</v>
      </c>
      <c r="V179" s="81">
        <f t="shared" si="102"/>
        <v>19723</v>
      </c>
      <c r="W179" s="81">
        <f t="shared" si="102"/>
        <v>19985</v>
      </c>
      <c r="X179" s="191">
        <f t="shared" si="102"/>
        <v>20256</v>
      </c>
      <c r="Y179" s="191">
        <f t="shared" si="102"/>
        <v>20280</v>
      </c>
      <c r="Z179" s="191">
        <f t="shared" si="102"/>
        <v>20476</v>
      </c>
      <c r="AA179" s="191">
        <f t="shared" si="102"/>
        <v>20875</v>
      </c>
      <c r="AB179" s="191">
        <f t="shared" si="102"/>
        <v>20846</v>
      </c>
      <c r="AC179" s="222">
        <f t="shared" si="102"/>
        <v>824</v>
      </c>
      <c r="AD179" s="81">
        <f t="shared" si="102"/>
        <v>600</v>
      </c>
      <c r="AE179" s="81">
        <f t="shared" si="102"/>
        <v>45</v>
      </c>
      <c r="AF179" s="81">
        <f t="shared" si="102"/>
        <v>2</v>
      </c>
      <c r="AG179" s="193">
        <f t="shared" si="102"/>
        <v>69</v>
      </c>
      <c r="AH179" s="206">
        <f t="shared" si="102"/>
        <v>183</v>
      </c>
      <c r="AI179" s="191">
        <f t="shared" si="102"/>
        <v>0</v>
      </c>
      <c r="AJ179" s="193">
        <f t="shared" si="102"/>
        <v>0</v>
      </c>
    </row>
    <row r="180" spans="1:36" x14ac:dyDescent="0.3">
      <c r="E180" s="231">
        <f>E7+E8+E12+E14+E15+E16+E19+E24+E31+E34+E45+E57+E58+E60+E65+E67+E87+E88+E89+E91+E92+E96+E103+E104+E105+E113+E114+E115+E116+E117+E134+E135+E136+E141+E142+E150+E155+E162+E172+E173+E175+E176+E70+E127+E46+E106+E27+E28+E35+E156</f>
        <v>4314</v>
      </c>
      <c r="R180" s="145">
        <f>R7+R8+R12+R14+R15+R16+R19+R24+R31+R34+R45+R57+R58+R60+R65+R67+R87+R88+R89+R91+R92+R96+R103+R104+R105+R113+R114+R115+R116+R117+R134+R135+R136+R141+R142+R150+R155+R162+R172+R173+R175+R176</f>
        <v>5267</v>
      </c>
      <c r="T180" s="145">
        <f>T7+T8+T12+T14+T15+T16+T19+T24+T31+T34+T45+T57+T58+T60+T65+T67+T87+T88+T89+T91+T92+T96+T103+T104+T105+T113+T114+T115+T116+T117+T134+T135+T136+T141+T142+T150+T155+T162+T172+T173+T175+T176+T70</f>
        <v>5503</v>
      </c>
      <c r="U180" s="145">
        <f>U7+U8+U12+U14+U15+U16+U19+U24+U31+U34+U45+U57+U58+U60+U65+U67+U87+U88+U89+U91+U92+U96+U103+U104+U105+U113+U114+U115+U116+U117+U134+U135+U136+U141+U142+U150+U155+U162+U172+U173+U175+U176+U70</f>
        <v>5548</v>
      </c>
      <c r="V180" s="145">
        <f>V7+V8+V12+V14+V15+V16+V19+V24+V31+V34+V45+V57+V58+V60+V65+V67+V87+V88+V89+V91+V92+V96+V103+V104+V105+V113+V114+V115+V116+V117+V134+V135+V136+V141+V142+V150+V155+V162+V172+V173+V175+V176+V70</f>
        <v>5666</v>
      </c>
      <c r="W180" s="145">
        <f>W7+W8+W12+W14+W15+W16+W19+W24+W31+W34+W45+W57+W58+W60+W65+W67+W87+W88+W89+W91+W92+W96+W103+W104+W105+W113+W114+W115+W116+W117+W134+W135+W136+W141+W142+W150+W155+W162+W172+W173+W175+W176+W70+W127+W46+W106+W27</f>
        <v>5942</v>
      </c>
      <c r="X180" s="145">
        <f>X7+X8+X12+X14+X15+X16+X19+X24+X31+X34+X45+X57+X58+X60+X65+X67+X87+X88+X89+X91+X92+X96+X103+X104+X105+X113+X114+X115+X116+X117+X134+X135+X136+X141+X142+X150+X155+X162+X172+X173+X175+X176+X70+X127+X46+X106+X27+X28+X35+X156</f>
        <v>6107</v>
      </c>
      <c r="Y180" s="145">
        <f>Y7+Y8+Y12+Y14+Y15+Y16+Y19+Y24+Y31+Y34+Y45+Y57+Y58+Y60+Y65+Y67+Y87+Y88+Y89+Y91+Y92+Y96+Y103+Y104+Y105+Y113+Y114+Y115+Y116+Y117+Y134+Y135+Y136+Y141+Y142+Y150+Y155+Y162+Y172+Y173+Y175+Y176+Y70+Y127+Y46+Y106+Y27+Y28+Y35+Y156</f>
        <v>6107</v>
      </c>
      <c r="Z180" s="145">
        <f>Z7+Z8+Z12+Z14+Z15+Z16+Z19+Z24+Z31+Z34+Z45+Z57+Z58+Z60+Z65+Z67+Z87+Z88+Z89+Z91+Z92+Z96+Z103+Z104+Z105+Z113+Z114+Z115+Z116+Z117+Z134+Z135+Z136+Z141+Z142+Z150+Z155+Z162+Z172+Z173+Z175+Z176+Z70+Z127+Z46+Z106+Z27+Z28+Z35+Z156</f>
        <v>6247</v>
      </c>
      <c r="AA180" s="145">
        <f>AA7+AA8+AA12+AA14+AA15+AA16+AA19+AA24+AA31+AA34+AA45+AA57+AA58+AA60+AA65+AA67+AA87+AA88+AA89+AA91+AA92+AA96+AA103+AA104+AA105+AA113+AA114+AA115+AA116+AA117+AA134+AA135+AA136+AA141+AA142+AA150+AA155+AA162+AA172+AA173+AA175+AA176+AA70+AA127+AA46+AA106+AA27+AA28+AA35+AA156-AA69</f>
        <v>6494</v>
      </c>
      <c r="AB180" s="145">
        <f>AB7+AB8+AB12+AB14+AB15+AB16+AB19+AB24+AB31+AB34+AB45+AB57+AB58+AB60+AB65+AB67+AB87+AB88+AB89+AB91+AB92+AB96+AB103+AB104+AB105+AB113+AB114+AB115+AB116+AB117+AB134+AB135+AB136+AB141+AB142+AB150+AB155+AB162+AB172+AB173+AB175+AB176+AB70+AB127+AB46+AB106+AB27+AB28+AB35+AB156-AB69</f>
        <v>6495</v>
      </c>
    </row>
    <row r="181" spans="1:36" ht="15" thickBot="1" x14ac:dyDescent="0.35"/>
    <row r="182" spans="1:36" ht="14.4" customHeight="1" x14ac:dyDescent="0.3">
      <c r="A182" s="343" t="s">
        <v>167</v>
      </c>
      <c r="B182" s="344"/>
      <c r="C182" s="347" t="s">
        <v>2</v>
      </c>
      <c r="D182" s="327" t="s">
        <v>3</v>
      </c>
      <c r="E182" s="335" t="s">
        <v>4</v>
      </c>
      <c r="F182" s="336"/>
      <c r="G182" s="336"/>
      <c r="H182" s="336"/>
      <c r="I182" s="336"/>
      <c r="J182" s="336"/>
      <c r="K182" s="336"/>
      <c r="L182" s="336"/>
      <c r="M182" s="337"/>
      <c r="N182" s="151"/>
      <c r="O182" s="147"/>
      <c r="P182" s="147"/>
      <c r="Q182" s="329" t="s">
        <v>168</v>
      </c>
      <c r="R182" s="411" t="s">
        <v>169</v>
      </c>
      <c r="S182" s="329" t="s">
        <v>170</v>
      </c>
      <c r="T182" s="329" t="s">
        <v>182</v>
      </c>
      <c r="U182" s="406" t="s">
        <v>193</v>
      </c>
      <c r="V182" s="292" t="s">
        <v>198</v>
      </c>
      <c r="W182" s="292" t="s">
        <v>204</v>
      </c>
      <c r="X182" s="292" t="s">
        <v>208</v>
      </c>
      <c r="Y182" s="292" t="s">
        <v>217</v>
      </c>
      <c r="Z182" s="292" t="s">
        <v>226</v>
      </c>
      <c r="AA182" s="292" t="s">
        <v>234</v>
      </c>
      <c r="AB182" s="292" t="s">
        <v>241</v>
      </c>
      <c r="AC182" s="297" t="s">
        <v>11</v>
      </c>
      <c r="AD182" s="299" t="s">
        <v>12</v>
      </c>
      <c r="AE182" s="301" t="s">
        <v>13</v>
      </c>
      <c r="AF182" s="302"/>
      <c r="AG182" s="303" t="s">
        <v>14</v>
      </c>
      <c r="AH182" s="287" t="s">
        <v>212</v>
      </c>
      <c r="AI182" s="288"/>
      <c r="AJ182" s="289"/>
    </row>
    <row r="183" spans="1:36" ht="40.200000000000003" thickBot="1" x14ac:dyDescent="0.35">
      <c r="A183" s="345"/>
      <c r="B183" s="346"/>
      <c r="C183" s="348"/>
      <c r="D183" s="334"/>
      <c r="E183" s="153" t="s">
        <v>16</v>
      </c>
      <c r="F183" s="146" t="s">
        <v>17</v>
      </c>
      <c r="G183" s="146" t="s">
        <v>18</v>
      </c>
      <c r="H183" s="146" t="s">
        <v>19</v>
      </c>
      <c r="I183" s="146" t="s">
        <v>20</v>
      </c>
      <c r="J183" s="146" t="s">
        <v>21</v>
      </c>
      <c r="K183" s="403" t="s">
        <v>22</v>
      </c>
      <c r="L183" s="404"/>
      <c r="M183" s="405"/>
      <c r="N183" s="152"/>
      <c r="O183" s="148"/>
      <c r="P183" s="148"/>
      <c r="Q183" s="330"/>
      <c r="R183" s="412"/>
      <c r="S183" s="413"/>
      <c r="T183" s="413"/>
      <c r="U183" s="407"/>
      <c r="V183" s="293"/>
      <c r="W183" s="293"/>
      <c r="X183" s="293"/>
      <c r="Y183" s="293"/>
      <c r="Z183" s="316"/>
      <c r="AA183" s="316"/>
      <c r="AB183" s="316"/>
      <c r="AC183" s="298"/>
      <c r="AD183" s="300"/>
      <c r="AE183" s="4" t="s">
        <v>23</v>
      </c>
      <c r="AF183" s="4" t="s">
        <v>24</v>
      </c>
      <c r="AG183" s="304"/>
      <c r="AH183" s="225" t="s">
        <v>209</v>
      </c>
      <c r="AI183" s="226" t="s">
        <v>210</v>
      </c>
      <c r="AJ183" s="227" t="s">
        <v>211</v>
      </c>
    </row>
    <row r="184" spans="1:36" x14ac:dyDescent="0.3">
      <c r="A184" s="82"/>
      <c r="B184" s="104" t="s">
        <v>25</v>
      </c>
      <c r="C184" s="113"/>
      <c r="D184" s="120"/>
      <c r="E184" s="110"/>
      <c r="F184" s="83"/>
      <c r="G184" s="83"/>
      <c r="H184" s="83"/>
      <c r="I184" s="83"/>
      <c r="J184" s="124"/>
      <c r="K184" s="375"/>
      <c r="L184" s="376"/>
      <c r="M184" s="377"/>
      <c r="N184" s="85"/>
      <c r="O184" s="86"/>
      <c r="P184" s="86"/>
      <c r="Q184" s="84"/>
      <c r="R184" s="85"/>
      <c r="S184" s="86"/>
      <c r="T184" s="86"/>
      <c r="U184" s="157"/>
      <c r="V184" s="161"/>
      <c r="W184" s="161"/>
      <c r="X184" s="167"/>
      <c r="Y184" s="167"/>
      <c r="Z184" s="167"/>
      <c r="AA184" s="167"/>
      <c r="AB184" s="167"/>
      <c r="AC184" s="163"/>
      <c r="AD184" s="164"/>
      <c r="AE184" s="164"/>
      <c r="AF184" s="164"/>
      <c r="AG184" s="171"/>
      <c r="AH184" s="163"/>
      <c r="AI184" s="164"/>
      <c r="AJ184" s="171"/>
    </row>
    <row r="185" spans="1:36" x14ac:dyDescent="0.3">
      <c r="A185" s="284">
        <v>105</v>
      </c>
      <c r="B185" s="105" t="s">
        <v>171</v>
      </c>
      <c r="C185" s="114" t="s">
        <v>172</v>
      </c>
      <c r="D185" s="121">
        <f>SUM(E185:J185)</f>
        <v>148</v>
      </c>
      <c r="E185" s="111">
        <v>46</v>
      </c>
      <c r="F185" s="87">
        <v>97</v>
      </c>
      <c r="G185" s="87">
        <v>5</v>
      </c>
      <c r="H185" s="87">
        <v>0</v>
      </c>
      <c r="I185" s="87">
        <v>0</v>
      </c>
      <c r="J185" s="125">
        <v>0</v>
      </c>
      <c r="K185" s="372">
        <f>E185+(F185*2)+(G185*3)+(H185*4)+(I185*5)+(J185*6)</f>
        <v>255</v>
      </c>
      <c r="L185" s="373"/>
      <c r="M185" s="374"/>
      <c r="N185" s="89"/>
      <c r="O185" s="90"/>
      <c r="P185" s="90"/>
      <c r="Q185" s="88">
        <v>245</v>
      </c>
      <c r="R185" s="89">
        <v>245</v>
      </c>
      <c r="S185" s="90">
        <v>245</v>
      </c>
      <c r="T185" s="90">
        <v>250</v>
      </c>
      <c r="U185" s="158">
        <v>250</v>
      </c>
      <c r="V185" s="155">
        <v>255</v>
      </c>
      <c r="W185" s="155">
        <v>255</v>
      </c>
      <c r="X185" s="158">
        <v>255</v>
      </c>
      <c r="Y185" s="158">
        <v>255</v>
      </c>
      <c r="Z185" s="158">
        <v>255</v>
      </c>
      <c r="AA185" s="158">
        <v>255</v>
      </c>
      <c r="AB185" s="158">
        <v>255</v>
      </c>
      <c r="AC185" s="172">
        <v>15</v>
      </c>
      <c r="AD185" s="170"/>
      <c r="AE185" s="170">
        <v>1</v>
      </c>
      <c r="AF185" s="170"/>
      <c r="AG185" s="173"/>
      <c r="AH185" s="172"/>
      <c r="AI185" s="170"/>
      <c r="AJ185" s="173"/>
    </row>
    <row r="186" spans="1:36" x14ac:dyDescent="0.3">
      <c r="A186" s="82"/>
      <c r="B186" s="104" t="s">
        <v>38</v>
      </c>
      <c r="C186" s="113"/>
      <c r="D186" s="120"/>
      <c r="E186" s="110"/>
      <c r="F186" s="83"/>
      <c r="G186" s="83"/>
      <c r="H186" s="83"/>
      <c r="I186" s="83"/>
      <c r="J186" s="124"/>
      <c r="K186" s="375"/>
      <c r="L186" s="376"/>
      <c r="M186" s="377"/>
      <c r="N186" s="92"/>
      <c r="O186" s="86"/>
      <c r="P186" s="86"/>
      <c r="Q186" s="91"/>
      <c r="R186" s="92"/>
      <c r="S186" s="86"/>
      <c r="T186" s="86"/>
      <c r="U186" s="157"/>
      <c r="V186" s="161"/>
      <c r="W186" s="161"/>
      <c r="X186" s="167"/>
      <c r="Y186" s="167"/>
      <c r="Z186" s="167"/>
      <c r="AA186" s="167"/>
      <c r="AB186" s="167"/>
      <c r="AC186" s="163"/>
      <c r="AD186" s="164"/>
      <c r="AE186" s="164"/>
      <c r="AF186" s="164"/>
      <c r="AG186" s="171"/>
      <c r="AH186" s="163"/>
      <c r="AI186" s="164"/>
      <c r="AJ186" s="171"/>
    </row>
    <row r="187" spans="1:36" x14ac:dyDescent="0.3">
      <c r="A187" s="273">
        <v>106</v>
      </c>
      <c r="B187" s="106" t="s">
        <v>173</v>
      </c>
      <c r="C187" s="115" t="s">
        <v>172</v>
      </c>
      <c r="D187" s="122">
        <f>D188+D189+D190+D191+D192+D193+D194+D195</f>
        <v>95</v>
      </c>
      <c r="E187" s="122">
        <f t="shared" ref="E187:J187" si="103">E188+E189+E190+E191+E192+E193+E194+E195</f>
        <v>32</v>
      </c>
      <c r="F187" s="122">
        <f t="shared" si="103"/>
        <v>52</v>
      </c>
      <c r="G187" s="122">
        <f t="shared" si="103"/>
        <v>9</v>
      </c>
      <c r="H187" s="122">
        <f t="shared" si="103"/>
        <v>2</v>
      </c>
      <c r="I187" s="122">
        <f t="shared" si="103"/>
        <v>0</v>
      </c>
      <c r="J187" s="122">
        <f t="shared" si="103"/>
        <v>0</v>
      </c>
      <c r="K187" s="378">
        <f>K188+K189+K190+K191+K195+K192+K193+K194</f>
        <v>171</v>
      </c>
      <c r="L187" s="379"/>
      <c r="M187" s="380"/>
      <c r="N187" s="95"/>
      <c r="O187" s="94"/>
      <c r="P187" s="94"/>
      <c r="Q187" s="94">
        <f>Q189+Q188+Q190</f>
        <v>171</v>
      </c>
      <c r="R187" s="95">
        <f>R189+R188+R190</f>
        <v>171</v>
      </c>
      <c r="S187" s="94">
        <f>S189+S188+S190+S191</f>
        <v>178</v>
      </c>
      <c r="T187" s="94">
        <f>T189+T188+T190+T191</f>
        <v>178</v>
      </c>
      <c r="U187" s="159">
        <f t="shared" ref="U187:AG187" si="104">U188+U189+U190+U191</f>
        <v>174</v>
      </c>
      <c r="V187" s="156">
        <f t="shared" si="104"/>
        <v>174</v>
      </c>
      <c r="W187" s="156">
        <f t="shared" si="104"/>
        <v>173</v>
      </c>
      <c r="X187" s="159">
        <f t="shared" si="104"/>
        <v>171</v>
      </c>
      <c r="Y187" s="159">
        <f t="shared" si="104"/>
        <v>171</v>
      </c>
      <c r="Z187" s="159">
        <f>Z188+Z189+Z190+Z191+Z195</f>
        <v>171</v>
      </c>
      <c r="AA187" s="159">
        <f>AA188+AA189+AA190+AA191+AA195+AA192</f>
        <v>171</v>
      </c>
      <c r="AB187" s="159">
        <f>AB188+AB189+AB190+AB191+AB195+AB192</f>
        <v>171</v>
      </c>
      <c r="AC187" s="165">
        <f t="shared" si="104"/>
        <v>0</v>
      </c>
      <c r="AD187" s="166">
        <f t="shared" si="104"/>
        <v>0</v>
      </c>
      <c r="AE187" s="166">
        <f t="shared" si="104"/>
        <v>0</v>
      </c>
      <c r="AF187" s="166">
        <f t="shared" si="104"/>
        <v>0</v>
      </c>
      <c r="AG187" s="174">
        <f t="shared" si="104"/>
        <v>0</v>
      </c>
      <c r="AH187" s="165"/>
      <c r="AI187" s="166"/>
      <c r="AJ187" s="174"/>
    </row>
    <row r="188" spans="1:36" x14ac:dyDescent="0.3">
      <c r="A188" s="273"/>
      <c r="B188" s="107" t="s">
        <v>174</v>
      </c>
      <c r="C188" s="115"/>
      <c r="D188" s="122">
        <f>SUM(E188:J188)</f>
        <v>29</v>
      </c>
      <c r="E188" s="112">
        <v>5</v>
      </c>
      <c r="F188" s="93">
        <v>13</v>
      </c>
      <c r="G188" s="93">
        <v>9</v>
      </c>
      <c r="H188" s="93">
        <v>2</v>
      </c>
      <c r="I188" s="93">
        <v>0</v>
      </c>
      <c r="J188" s="126">
        <v>0</v>
      </c>
      <c r="K188" s="349">
        <f t="shared" ref="K188:K195" si="105">E188+(F188*2)+(G188*3)+(H188*4)+(I188*5)+(J188*6)</f>
        <v>66</v>
      </c>
      <c r="L188" s="350"/>
      <c r="M188" s="351"/>
      <c r="N188" s="96"/>
      <c r="O188" s="97"/>
      <c r="P188" s="97"/>
      <c r="Q188" s="128">
        <v>136</v>
      </c>
      <c r="R188" s="96">
        <v>136</v>
      </c>
      <c r="S188" s="97">
        <v>130</v>
      </c>
      <c r="T188" s="97">
        <v>130</v>
      </c>
      <c r="U188" s="160">
        <v>122</v>
      </c>
      <c r="V188" s="154">
        <v>122</v>
      </c>
      <c r="W188" s="154">
        <v>121</v>
      </c>
      <c r="X188" s="160">
        <v>121</v>
      </c>
      <c r="Y188" s="160">
        <v>121</v>
      </c>
      <c r="Z188" s="160">
        <v>98</v>
      </c>
      <c r="AA188" s="160">
        <v>75</v>
      </c>
      <c r="AB188" s="160">
        <v>75</v>
      </c>
      <c r="AC188" s="165"/>
      <c r="AD188" s="166"/>
      <c r="AE188" s="166"/>
      <c r="AF188" s="166"/>
      <c r="AG188" s="174"/>
      <c r="AH188" s="165"/>
      <c r="AI188" s="166"/>
      <c r="AJ188" s="174"/>
    </row>
    <row r="189" spans="1:36" x14ac:dyDescent="0.3">
      <c r="A189" s="273"/>
      <c r="B189" s="107" t="s">
        <v>175</v>
      </c>
      <c r="C189" s="115"/>
      <c r="D189" s="122">
        <f>SUM(E189:J189)</f>
        <v>14</v>
      </c>
      <c r="E189" s="112">
        <v>1</v>
      </c>
      <c r="F189" s="93">
        <v>13</v>
      </c>
      <c r="G189" s="93">
        <v>0</v>
      </c>
      <c r="H189" s="93">
        <v>0</v>
      </c>
      <c r="I189" s="93">
        <v>0</v>
      </c>
      <c r="J189" s="126">
        <v>0</v>
      </c>
      <c r="K189" s="349">
        <f t="shared" si="105"/>
        <v>27</v>
      </c>
      <c r="L189" s="350"/>
      <c r="M189" s="351"/>
      <c r="N189" s="96"/>
      <c r="O189" s="97"/>
      <c r="P189" s="97"/>
      <c r="Q189" s="128">
        <v>24</v>
      </c>
      <c r="R189" s="96">
        <v>24</v>
      </c>
      <c r="S189" s="97">
        <v>24</v>
      </c>
      <c r="T189" s="97">
        <v>24</v>
      </c>
      <c r="U189" s="160">
        <v>28</v>
      </c>
      <c r="V189" s="154">
        <v>28</v>
      </c>
      <c r="W189" s="154">
        <v>28</v>
      </c>
      <c r="X189" s="160">
        <v>28</v>
      </c>
      <c r="Y189" s="160">
        <v>28</v>
      </c>
      <c r="Z189" s="160">
        <v>27</v>
      </c>
      <c r="AA189" s="160">
        <v>28</v>
      </c>
      <c r="AB189" s="160">
        <v>28</v>
      </c>
      <c r="AC189" s="165"/>
      <c r="AD189" s="166"/>
      <c r="AE189" s="166"/>
      <c r="AF189" s="166"/>
      <c r="AG189" s="174"/>
      <c r="AH189" s="165"/>
      <c r="AI189" s="166"/>
      <c r="AJ189" s="174"/>
    </row>
    <row r="190" spans="1:36" x14ac:dyDescent="0.3">
      <c r="A190" s="273"/>
      <c r="B190" s="107" t="s">
        <v>176</v>
      </c>
      <c r="C190" s="115"/>
      <c r="D190" s="122">
        <f>SUM(E190:J190)</f>
        <v>10</v>
      </c>
      <c r="E190" s="112">
        <v>2</v>
      </c>
      <c r="F190" s="93">
        <v>8</v>
      </c>
      <c r="G190" s="93">
        <v>0</v>
      </c>
      <c r="H190" s="93">
        <v>0</v>
      </c>
      <c r="I190" s="93">
        <v>0</v>
      </c>
      <c r="J190" s="126">
        <v>0</v>
      </c>
      <c r="K190" s="349">
        <f t="shared" si="105"/>
        <v>18</v>
      </c>
      <c r="L190" s="350"/>
      <c r="M190" s="351"/>
      <c r="N190" s="96"/>
      <c r="O190" s="97"/>
      <c r="P190" s="97"/>
      <c r="Q190" s="128">
        <v>11</v>
      </c>
      <c r="R190" s="96">
        <v>11</v>
      </c>
      <c r="S190" s="97">
        <v>11</v>
      </c>
      <c r="T190" s="97">
        <v>11</v>
      </c>
      <c r="U190" s="160">
        <v>11</v>
      </c>
      <c r="V190" s="154">
        <v>11</v>
      </c>
      <c r="W190" s="154">
        <v>11</v>
      </c>
      <c r="X190" s="160">
        <v>9</v>
      </c>
      <c r="Y190" s="160">
        <v>9</v>
      </c>
      <c r="Z190" s="160">
        <v>15</v>
      </c>
      <c r="AA190" s="160">
        <v>15</v>
      </c>
      <c r="AB190" s="160">
        <v>15</v>
      </c>
      <c r="AC190" s="165"/>
      <c r="AD190" s="166"/>
      <c r="AE190" s="166"/>
      <c r="AF190" s="166"/>
      <c r="AG190" s="174"/>
      <c r="AH190" s="165"/>
      <c r="AI190" s="166"/>
      <c r="AJ190" s="174"/>
    </row>
    <row r="191" spans="1:36" x14ac:dyDescent="0.3">
      <c r="A191" s="273"/>
      <c r="B191" s="247" t="s">
        <v>177</v>
      </c>
      <c r="C191" s="262"/>
      <c r="D191" s="122">
        <f>SUM(E191:J191)</f>
        <v>7</v>
      </c>
      <c r="E191" s="112">
        <v>1</v>
      </c>
      <c r="F191" s="93">
        <v>6</v>
      </c>
      <c r="G191" s="93">
        <v>0</v>
      </c>
      <c r="H191" s="93">
        <v>0</v>
      </c>
      <c r="I191" s="93">
        <v>0</v>
      </c>
      <c r="J191" s="249">
        <v>0</v>
      </c>
      <c r="K191" s="355">
        <f t="shared" si="105"/>
        <v>13</v>
      </c>
      <c r="L191" s="356"/>
      <c r="M191" s="357"/>
      <c r="N191" s="101"/>
      <c r="O191" s="102"/>
      <c r="P191" s="102"/>
      <c r="Q191" s="129"/>
      <c r="R191" s="101"/>
      <c r="S191" s="102">
        <v>13</v>
      </c>
      <c r="T191" s="102">
        <v>13</v>
      </c>
      <c r="U191" s="158">
        <v>13</v>
      </c>
      <c r="V191" s="155">
        <v>13</v>
      </c>
      <c r="W191" s="154">
        <v>13</v>
      </c>
      <c r="X191" s="160">
        <v>13</v>
      </c>
      <c r="Y191" s="160">
        <v>13</v>
      </c>
      <c r="Z191" s="160">
        <v>13</v>
      </c>
      <c r="AA191" s="160">
        <v>13</v>
      </c>
      <c r="AB191" s="160">
        <v>13</v>
      </c>
      <c r="AC191" s="165"/>
      <c r="AD191" s="166"/>
      <c r="AE191" s="166"/>
      <c r="AF191" s="166"/>
      <c r="AG191" s="174"/>
      <c r="AH191" s="165"/>
      <c r="AI191" s="166"/>
      <c r="AJ191" s="174"/>
    </row>
    <row r="192" spans="1:36" x14ac:dyDescent="0.3">
      <c r="A192" s="285"/>
      <c r="B192" s="260" t="s">
        <v>237</v>
      </c>
      <c r="C192" s="263"/>
      <c r="D192" s="122">
        <f t="shared" ref="D192:D194" si="106">SUM(E192:J192)</f>
        <v>3</v>
      </c>
      <c r="E192" s="179">
        <v>2</v>
      </c>
      <c r="F192" s="180">
        <v>1</v>
      </c>
      <c r="G192" s="180"/>
      <c r="H192" s="180"/>
      <c r="I192" s="180"/>
      <c r="J192" s="261"/>
      <c r="K192" s="355">
        <f t="shared" si="105"/>
        <v>4</v>
      </c>
      <c r="L192" s="356"/>
      <c r="M192" s="357"/>
      <c r="N192" s="101"/>
      <c r="O192" s="102"/>
      <c r="P192" s="102"/>
      <c r="Q192" s="129"/>
      <c r="R192" s="101"/>
      <c r="S192" s="102"/>
      <c r="T192" s="102"/>
      <c r="U192" s="242"/>
      <c r="V192" s="243"/>
      <c r="W192" s="243"/>
      <c r="X192" s="242"/>
      <c r="Y192" s="242"/>
      <c r="Z192" s="242"/>
      <c r="AA192" s="242">
        <v>22</v>
      </c>
      <c r="AB192" s="242">
        <v>22</v>
      </c>
      <c r="AC192" s="244"/>
      <c r="AD192" s="245"/>
      <c r="AE192" s="245"/>
      <c r="AF192" s="245"/>
      <c r="AG192" s="246"/>
      <c r="AH192" s="244"/>
      <c r="AI192" s="245"/>
      <c r="AJ192" s="246"/>
    </row>
    <row r="193" spans="1:36" x14ac:dyDescent="0.3">
      <c r="A193" s="285"/>
      <c r="B193" s="260" t="s">
        <v>243</v>
      </c>
      <c r="C193" s="263"/>
      <c r="D193" s="122">
        <f t="shared" si="106"/>
        <v>9</v>
      </c>
      <c r="E193" s="179">
        <v>6</v>
      </c>
      <c r="F193" s="180">
        <v>3</v>
      </c>
      <c r="G193" s="180"/>
      <c r="H193" s="180"/>
      <c r="I193" s="180"/>
      <c r="J193" s="261"/>
      <c r="K193" s="355">
        <f t="shared" ref="K193:K194" si="107">E193+(F193*2)+(G193*3)+(H193*4)+(I193*5)+(J193*6)</f>
        <v>12</v>
      </c>
      <c r="L193" s="356"/>
      <c r="M193" s="357"/>
      <c r="N193" s="101"/>
      <c r="O193" s="102"/>
      <c r="P193" s="102"/>
      <c r="Q193" s="129"/>
      <c r="R193" s="101"/>
      <c r="S193" s="102"/>
      <c r="T193" s="102"/>
      <c r="U193" s="242"/>
      <c r="V193" s="243"/>
      <c r="W193" s="243"/>
      <c r="X193" s="242"/>
      <c r="Y193" s="242"/>
      <c r="Z193" s="242"/>
      <c r="AA193" s="242"/>
      <c r="AB193" s="242"/>
      <c r="AC193" s="244"/>
      <c r="AD193" s="245"/>
      <c r="AE193" s="245"/>
      <c r="AF193" s="245"/>
      <c r="AG193" s="246"/>
      <c r="AH193" s="244"/>
      <c r="AI193" s="245"/>
      <c r="AJ193" s="246"/>
    </row>
    <row r="194" spans="1:36" x14ac:dyDescent="0.3">
      <c r="A194" s="285"/>
      <c r="B194" s="260" t="s">
        <v>244</v>
      </c>
      <c r="C194" s="263"/>
      <c r="D194" s="122">
        <f t="shared" si="106"/>
        <v>3</v>
      </c>
      <c r="E194" s="179"/>
      <c r="F194" s="180">
        <v>3</v>
      </c>
      <c r="G194" s="180"/>
      <c r="H194" s="180"/>
      <c r="I194" s="180"/>
      <c r="J194" s="261"/>
      <c r="K194" s="355">
        <f t="shared" si="107"/>
        <v>6</v>
      </c>
      <c r="L194" s="356"/>
      <c r="M194" s="357"/>
      <c r="N194" s="101"/>
      <c r="O194" s="102"/>
      <c r="P194" s="102"/>
      <c r="Q194" s="129"/>
      <c r="R194" s="101"/>
      <c r="S194" s="102"/>
      <c r="T194" s="102"/>
      <c r="U194" s="242"/>
      <c r="V194" s="243"/>
      <c r="W194" s="243"/>
      <c r="X194" s="242"/>
      <c r="Y194" s="242"/>
      <c r="Z194" s="242"/>
      <c r="AA194" s="242"/>
      <c r="AB194" s="242"/>
      <c r="AC194" s="244"/>
      <c r="AD194" s="245"/>
      <c r="AE194" s="245"/>
      <c r="AF194" s="245"/>
      <c r="AG194" s="246"/>
      <c r="AH194" s="244"/>
      <c r="AI194" s="245"/>
      <c r="AJ194" s="246"/>
    </row>
    <row r="195" spans="1:36" x14ac:dyDescent="0.3">
      <c r="A195" s="284"/>
      <c r="B195" s="248" t="s">
        <v>230</v>
      </c>
      <c r="C195" s="264"/>
      <c r="D195" s="121">
        <f>SUM(E195:J195)</f>
        <v>20</v>
      </c>
      <c r="E195" s="111">
        <v>15</v>
      </c>
      <c r="F195" s="87">
        <v>5</v>
      </c>
      <c r="G195" s="87"/>
      <c r="H195" s="87"/>
      <c r="I195" s="87"/>
      <c r="J195" s="250"/>
      <c r="K195" s="372">
        <f t="shared" si="105"/>
        <v>25</v>
      </c>
      <c r="L195" s="373"/>
      <c r="M195" s="374"/>
      <c r="N195" s="101"/>
      <c r="O195" s="102"/>
      <c r="P195" s="102"/>
      <c r="Q195" s="129"/>
      <c r="R195" s="101"/>
      <c r="S195" s="102"/>
      <c r="T195" s="102"/>
      <c r="U195" s="242"/>
      <c r="V195" s="243"/>
      <c r="W195" s="243"/>
      <c r="X195" s="242"/>
      <c r="Y195" s="242"/>
      <c r="Z195" s="242">
        <v>18</v>
      </c>
      <c r="AA195" s="242">
        <v>18</v>
      </c>
      <c r="AB195" s="242">
        <v>18</v>
      </c>
      <c r="AC195" s="244"/>
      <c r="AD195" s="245"/>
      <c r="AE195" s="245"/>
      <c r="AF195" s="245"/>
      <c r="AG195" s="246"/>
      <c r="AH195" s="244"/>
      <c r="AI195" s="245"/>
      <c r="AJ195" s="246"/>
    </row>
    <row r="196" spans="1:36" x14ac:dyDescent="0.3">
      <c r="A196" s="82"/>
      <c r="B196" s="104" t="s">
        <v>65</v>
      </c>
      <c r="C196" s="113"/>
      <c r="D196" s="120"/>
      <c r="E196" s="110"/>
      <c r="F196" s="83"/>
      <c r="G196" s="83"/>
      <c r="H196" s="83"/>
      <c r="I196" s="83"/>
      <c r="J196" s="124"/>
      <c r="K196" s="375"/>
      <c r="L196" s="376"/>
      <c r="M196" s="377"/>
      <c r="N196" s="92"/>
      <c r="O196" s="86"/>
      <c r="P196" s="86"/>
      <c r="Q196" s="91"/>
      <c r="R196" s="92"/>
      <c r="S196" s="86"/>
      <c r="T196" s="86"/>
      <c r="U196" s="157"/>
      <c r="V196" s="161"/>
      <c r="W196" s="161"/>
      <c r="X196" s="167"/>
      <c r="Y196" s="167"/>
      <c r="Z196" s="167"/>
      <c r="AA196" s="167"/>
      <c r="AB196" s="167"/>
      <c r="AC196" s="163"/>
      <c r="AD196" s="164"/>
      <c r="AE196" s="164"/>
      <c r="AF196" s="164"/>
      <c r="AG196" s="171"/>
      <c r="AH196" s="163"/>
      <c r="AI196" s="164"/>
      <c r="AJ196" s="171"/>
    </row>
    <row r="197" spans="1:36" x14ac:dyDescent="0.3">
      <c r="A197" s="284">
        <v>107</v>
      </c>
      <c r="B197" s="105" t="s">
        <v>191</v>
      </c>
      <c r="C197" s="114" t="s">
        <v>172</v>
      </c>
      <c r="D197" s="121">
        <f>SUM(E197:J197)</f>
        <v>94</v>
      </c>
      <c r="E197" s="111">
        <v>42</v>
      </c>
      <c r="F197" s="87">
        <v>52</v>
      </c>
      <c r="G197" s="87">
        <v>0</v>
      </c>
      <c r="H197" s="87">
        <v>0</v>
      </c>
      <c r="I197" s="87">
        <v>0</v>
      </c>
      <c r="J197" s="125">
        <v>0</v>
      </c>
      <c r="K197" s="372">
        <f>E197+(F197*2)+(G197*3)+(H197*4)+(I197*5)+(J197*6)</f>
        <v>146</v>
      </c>
      <c r="L197" s="373"/>
      <c r="M197" s="374"/>
      <c r="N197" s="89"/>
      <c r="O197" s="90"/>
      <c r="P197" s="90"/>
      <c r="Q197" s="88">
        <v>142</v>
      </c>
      <c r="R197" s="89">
        <v>142</v>
      </c>
      <c r="S197" s="90">
        <v>146</v>
      </c>
      <c r="T197" s="90">
        <v>146</v>
      </c>
      <c r="U197" s="158">
        <v>145</v>
      </c>
      <c r="V197" s="155">
        <v>145</v>
      </c>
      <c r="W197" s="155">
        <v>144</v>
      </c>
      <c r="X197" s="158">
        <v>144</v>
      </c>
      <c r="Y197" s="158">
        <v>144</v>
      </c>
      <c r="Z197" s="158">
        <v>146</v>
      </c>
      <c r="AA197" s="158">
        <v>146</v>
      </c>
      <c r="AB197" s="158">
        <v>146</v>
      </c>
      <c r="AC197" s="172"/>
      <c r="AD197" s="170"/>
      <c r="AE197" s="170"/>
      <c r="AF197" s="170"/>
      <c r="AG197" s="173"/>
      <c r="AH197" s="172"/>
      <c r="AI197" s="170"/>
      <c r="AJ197" s="173"/>
    </row>
    <row r="198" spans="1:36" x14ac:dyDescent="0.3">
      <c r="A198" s="82"/>
      <c r="B198" s="104" t="s">
        <v>108</v>
      </c>
      <c r="C198" s="113"/>
      <c r="D198" s="120"/>
      <c r="E198" s="110"/>
      <c r="F198" s="83"/>
      <c r="G198" s="83"/>
      <c r="H198" s="83"/>
      <c r="I198" s="83"/>
      <c r="J198" s="124"/>
      <c r="K198" s="375"/>
      <c r="L198" s="376"/>
      <c r="M198" s="377"/>
      <c r="N198" s="92"/>
      <c r="O198" s="86"/>
      <c r="P198" s="86"/>
      <c r="Q198" s="91"/>
      <c r="R198" s="92"/>
      <c r="S198" s="86"/>
      <c r="T198" s="86"/>
      <c r="U198" s="157"/>
      <c r="V198" s="161"/>
      <c r="W198" s="161"/>
      <c r="X198" s="167"/>
      <c r="Y198" s="167"/>
      <c r="Z198" s="167"/>
      <c r="AA198" s="167"/>
      <c r="AB198" s="167"/>
      <c r="AC198" s="163"/>
      <c r="AD198" s="164"/>
      <c r="AE198" s="164"/>
      <c r="AF198" s="164"/>
      <c r="AG198" s="171"/>
      <c r="AH198" s="163"/>
      <c r="AI198" s="164"/>
      <c r="AJ198" s="171"/>
    </row>
    <row r="199" spans="1:36" x14ac:dyDescent="0.3">
      <c r="A199" s="273">
        <v>108</v>
      </c>
      <c r="B199" s="106" t="s">
        <v>206</v>
      </c>
      <c r="C199" s="115" t="s">
        <v>172</v>
      </c>
      <c r="D199" s="122">
        <f>D200+D201</f>
        <v>275</v>
      </c>
      <c r="E199" s="112">
        <f t="shared" ref="E199:J199" si="108">E201+E200</f>
        <v>54</v>
      </c>
      <c r="F199" s="93">
        <f t="shared" si="108"/>
        <v>151</v>
      </c>
      <c r="G199" s="93">
        <f t="shared" si="108"/>
        <v>58</v>
      </c>
      <c r="H199" s="93">
        <f t="shared" si="108"/>
        <v>12</v>
      </c>
      <c r="I199" s="93">
        <f t="shared" si="108"/>
        <v>0</v>
      </c>
      <c r="J199" s="126">
        <f t="shared" si="108"/>
        <v>0</v>
      </c>
      <c r="K199" s="349">
        <f>E199+(F199*2)+(G199*3)+(H199*4)+(I199*5)+(J199*6)</f>
        <v>578</v>
      </c>
      <c r="L199" s="350"/>
      <c r="M199" s="351"/>
      <c r="N199" s="95"/>
      <c r="O199" s="94"/>
      <c r="P199" s="94"/>
      <c r="Q199" s="94">
        <f>Q201+Q200</f>
        <v>681</v>
      </c>
      <c r="R199" s="95">
        <f>R201+R200+R202</f>
        <v>681</v>
      </c>
      <c r="S199" s="94">
        <f>S201+S200+S202</f>
        <v>681</v>
      </c>
      <c r="T199" s="94">
        <f>T201+T200+T202</f>
        <v>681</v>
      </c>
      <c r="U199" s="159">
        <f t="shared" ref="U199:AG199" si="109">U200+U201+U202</f>
        <v>686</v>
      </c>
      <c r="V199" s="156">
        <f t="shared" si="109"/>
        <v>686</v>
      </c>
      <c r="W199" s="156">
        <f t="shared" si="109"/>
        <v>686</v>
      </c>
      <c r="X199" s="159">
        <f t="shared" si="109"/>
        <v>640</v>
      </c>
      <c r="Y199" s="159">
        <f t="shared" si="109"/>
        <v>640</v>
      </c>
      <c r="Z199" s="159">
        <f t="shared" si="109"/>
        <v>640</v>
      </c>
      <c r="AA199" s="159">
        <f t="shared" si="109"/>
        <v>640</v>
      </c>
      <c r="AB199" s="159">
        <f t="shared" si="109"/>
        <v>640</v>
      </c>
      <c r="AC199" s="165">
        <f t="shared" si="109"/>
        <v>1</v>
      </c>
      <c r="AD199" s="166">
        <f t="shared" si="109"/>
        <v>0</v>
      </c>
      <c r="AE199" s="166">
        <f t="shared" si="109"/>
        <v>0</v>
      </c>
      <c r="AF199" s="166">
        <f t="shared" si="109"/>
        <v>0</v>
      </c>
      <c r="AG199" s="174">
        <f t="shared" si="109"/>
        <v>0</v>
      </c>
      <c r="AH199" s="165"/>
      <c r="AI199" s="166"/>
      <c r="AJ199" s="174"/>
    </row>
    <row r="200" spans="1:36" x14ac:dyDescent="0.3">
      <c r="A200" s="273"/>
      <c r="B200" s="107" t="s">
        <v>206</v>
      </c>
      <c r="C200" s="115"/>
      <c r="D200" s="122">
        <f>SUM(E200:J200)</f>
        <v>241</v>
      </c>
      <c r="E200" s="112">
        <v>48</v>
      </c>
      <c r="F200" s="93">
        <v>128</v>
      </c>
      <c r="G200" s="93">
        <v>53</v>
      </c>
      <c r="H200" s="93">
        <v>12</v>
      </c>
      <c r="I200" s="93">
        <v>0</v>
      </c>
      <c r="J200" s="126">
        <v>0</v>
      </c>
      <c r="K200" s="349">
        <f>E200+(F200*2)+(G200*3)+(H200*4)+(I200*5)+(J200*6)</f>
        <v>511</v>
      </c>
      <c r="L200" s="350"/>
      <c r="M200" s="351"/>
      <c r="N200" s="96"/>
      <c r="O200" s="97"/>
      <c r="P200" s="97"/>
      <c r="Q200" s="128">
        <v>614</v>
      </c>
      <c r="R200" s="96">
        <v>614</v>
      </c>
      <c r="S200" s="97">
        <v>614</v>
      </c>
      <c r="T200" s="97">
        <v>614</v>
      </c>
      <c r="U200" s="160">
        <v>614</v>
      </c>
      <c r="V200" s="154">
        <v>614</v>
      </c>
      <c r="W200" s="154">
        <v>614</v>
      </c>
      <c r="X200" s="160">
        <v>573</v>
      </c>
      <c r="Y200" s="160">
        <v>573</v>
      </c>
      <c r="Z200" s="160">
        <v>573</v>
      </c>
      <c r="AA200" s="160">
        <v>573</v>
      </c>
      <c r="AB200" s="160">
        <v>573</v>
      </c>
      <c r="AC200" s="165">
        <v>1</v>
      </c>
      <c r="AD200" s="166"/>
      <c r="AE200" s="166"/>
      <c r="AF200" s="166"/>
      <c r="AG200" s="174"/>
      <c r="AH200" s="165"/>
      <c r="AI200" s="166"/>
      <c r="AJ200" s="174"/>
    </row>
    <row r="201" spans="1:36" x14ac:dyDescent="0.3">
      <c r="A201" s="273"/>
      <c r="B201" s="107" t="s">
        <v>178</v>
      </c>
      <c r="C201" s="117"/>
      <c r="D201" s="381">
        <f>SUM(E201:J201)</f>
        <v>34</v>
      </c>
      <c r="E201" s="382">
        <v>6</v>
      </c>
      <c r="F201" s="390">
        <v>23</v>
      </c>
      <c r="G201" s="390">
        <v>5</v>
      </c>
      <c r="H201" s="390">
        <v>0</v>
      </c>
      <c r="I201" s="390">
        <v>0</v>
      </c>
      <c r="J201" s="392">
        <v>0</v>
      </c>
      <c r="K201" s="384">
        <f>E201+(F201*2)+(G201*3)+(H201*4)+(I201*5)+(J201*6)</f>
        <v>67</v>
      </c>
      <c r="L201" s="385"/>
      <c r="M201" s="386"/>
      <c r="N201" s="96"/>
      <c r="O201" s="97"/>
      <c r="P201" s="97"/>
      <c r="Q201" s="128">
        <v>67</v>
      </c>
      <c r="R201" s="96">
        <v>62</v>
      </c>
      <c r="S201" s="97">
        <v>62</v>
      </c>
      <c r="T201" s="97">
        <v>62</v>
      </c>
      <c r="U201" s="160">
        <v>62</v>
      </c>
      <c r="V201" s="154">
        <v>62</v>
      </c>
      <c r="W201" s="154">
        <v>62</v>
      </c>
      <c r="X201" s="160">
        <v>57</v>
      </c>
      <c r="Y201" s="160">
        <v>57</v>
      </c>
      <c r="Z201" s="160">
        <v>57</v>
      </c>
      <c r="AA201" s="160">
        <v>57</v>
      </c>
      <c r="AB201" s="160">
        <v>57</v>
      </c>
      <c r="AC201" s="165"/>
      <c r="AD201" s="166"/>
      <c r="AE201" s="166"/>
      <c r="AF201" s="166"/>
      <c r="AG201" s="174"/>
      <c r="AH201" s="165"/>
      <c r="AI201" s="166"/>
      <c r="AJ201" s="174"/>
    </row>
    <row r="202" spans="1:36" x14ac:dyDescent="0.3">
      <c r="A202" s="284"/>
      <c r="B202" s="108" t="s">
        <v>179</v>
      </c>
      <c r="C202" s="118"/>
      <c r="D202" s="334"/>
      <c r="E202" s="383"/>
      <c r="F202" s="391"/>
      <c r="G202" s="391"/>
      <c r="H202" s="391"/>
      <c r="I202" s="391"/>
      <c r="J202" s="393"/>
      <c r="K202" s="387"/>
      <c r="L202" s="388"/>
      <c r="M202" s="389"/>
      <c r="N202" s="89"/>
      <c r="O202" s="90"/>
      <c r="P202" s="90"/>
      <c r="Q202" s="130"/>
      <c r="R202" s="89">
        <v>5</v>
      </c>
      <c r="S202" s="90">
        <v>5</v>
      </c>
      <c r="T202" s="90">
        <v>5</v>
      </c>
      <c r="U202" s="158">
        <v>10</v>
      </c>
      <c r="V202" s="155">
        <v>10</v>
      </c>
      <c r="W202" s="155">
        <v>10</v>
      </c>
      <c r="X202" s="158">
        <v>10</v>
      </c>
      <c r="Y202" s="158">
        <v>10</v>
      </c>
      <c r="Z202" s="158">
        <v>10</v>
      </c>
      <c r="AA202" s="158">
        <v>10</v>
      </c>
      <c r="AB202" s="158">
        <v>10</v>
      </c>
      <c r="AC202" s="172"/>
      <c r="AD202" s="170"/>
      <c r="AE202" s="170"/>
      <c r="AF202" s="170"/>
      <c r="AG202" s="173"/>
      <c r="AH202" s="172"/>
      <c r="AI202" s="170"/>
      <c r="AJ202" s="173"/>
    </row>
    <row r="203" spans="1:36" x14ac:dyDescent="0.3">
      <c r="A203" s="286"/>
      <c r="B203" s="109" t="s">
        <v>123</v>
      </c>
      <c r="C203" s="116"/>
      <c r="D203" s="123"/>
      <c r="E203" s="119"/>
      <c r="F203" s="98"/>
      <c r="G203" s="98"/>
      <c r="H203" s="98"/>
      <c r="I203" s="98"/>
      <c r="J203" s="127"/>
      <c r="K203" s="375"/>
      <c r="L203" s="376"/>
      <c r="M203" s="377"/>
      <c r="N203" s="85"/>
      <c r="O203" s="97"/>
      <c r="P203" s="97"/>
      <c r="Q203" s="100"/>
      <c r="R203" s="85"/>
      <c r="S203" s="97"/>
      <c r="T203" s="97"/>
      <c r="U203" s="157"/>
      <c r="V203" s="161"/>
      <c r="W203" s="161"/>
      <c r="X203" s="157"/>
      <c r="Y203" s="157"/>
      <c r="Z203" s="157"/>
      <c r="AA203" s="157"/>
      <c r="AB203" s="157"/>
      <c r="AC203" s="168"/>
      <c r="AD203" s="169"/>
      <c r="AE203" s="169"/>
      <c r="AF203" s="169"/>
      <c r="AG203" s="175"/>
      <c r="AH203" s="163"/>
      <c r="AI203" s="164"/>
      <c r="AJ203" s="171"/>
    </row>
    <row r="204" spans="1:36" ht="15" thickBot="1" x14ac:dyDescent="0.35">
      <c r="A204" s="285">
        <v>109</v>
      </c>
      <c r="B204" s="176" t="s">
        <v>180</v>
      </c>
      <c r="C204" s="177" t="s">
        <v>172</v>
      </c>
      <c r="D204" s="178">
        <f>SUM(E204:J204)</f>
        <v>151</v>
      </c>
      <c r="E204" s="179">
        <v>18</v>
      </c>
      <c r="F204" s="180">
        <v>96</v>
      </c>
      <c r="G204" s="180">
        <v>37</v>
      </c>
      <c r="H204" s="180">
        <v>0</v>
      </c>
      <c r="I204" s="180">
        <v>0</v>
      </c>
      <c r="J204" s="181">
        <v>0</v>
      </c>
      <c r="K204" s="384">
        <f>E204+(F204*2)+(G204*3)+(H204*4)+(I204*5)+(J204*6)</f>
        <v>321</v>
      </c>
      <c r="L204" s="385"/>
      <c r="M204" s="386"/>
      <c r="N204" s="182"/>
      <c r="O204" s="183"/>
      <c r="P204" s="183"/>
      <c r="Q204" s="103">
        <v>309</v>
      </c>
      <c r="R204" s="182">
        <v>309</v>
      </c>
      <c r="S204" s="183">
        <v>310</v>
      </c>
      <c r="T204" s="183">
        <v>320</v>
      </c>
      <c r="U204" s="184">
        <v>332</v>
      </c>
      <c r="V204" s="185">
        <v>332</v>
      </c>
      <c r="W204" s="185">
        <v>332</v>
      </c>
      <c r="X204" s="184">
        <v>321</v>
      </c>
      <c r="Y204" s="184">
        <v>321</v>
      </c>
      <c r="Z204" s="184">
        <v>321</v>
      </c>
      <c r="AA204" s="184">
        <v>321</v>
      </c>
      <c r="AB204" s="184">
        <v>321</v>
      </c>
      <c r="AC204" s="186"/>
      <c r="AD204" s="187"/>
      <c r="AE204" s="187"/>
      <c r="AF204" s="187"/>
      <c r="AG204" s="188"/>
      <c r="AH204" s="186"/>
      <c r="AI204" s="187"/>
      <c r="AJ204" s="188"/>
    </row>
    <row r="205" spans="1:36" ht="15.6" customHeight="1" x14ac:dyDescent="0.3">
      <c r="A205" s="360" t="s">
        <v>181</v>
      </c>
      <c r="B205" s="363"/>
      <c r="C205" s="366"/>
      <c r="D205" s="369">
        <f t="shared" ref="D205:K205" si="110">D185+D187+D197+D199+D204</f>
        <v>763</v>
      </c>
      <c r="E205" s="369">
        <f t="shared" si="110"/>
        <v>192</v>
      </c>
      <c r="F205" s="369">
        <f t="shared" si="110"/>
        <v>448</v>
      </c>
      <c r="G205" s="369">
        <f t="shared" si="110"/>
        <v>109</v>
      </c>
      <c r="H205" s="369">
        <f t="shared" si="110"/>
        <v>14</v>
      </c>
      <c r="I205" s="369">
        <f t="shared" si="110"/>
        <v>0</v>
      </c>
      <c r="J205" s="369">
        <f t="shared" si="110"/>
        <v>0</v>
      </c>
      <c r="K205" s="394">
        <f t="shared" si="110"/>
        <v>1471</v>
      </c>
      <c r="L205" s="395"/>
      <c r="M205" s="396"/>
      <c r="N205" s="189"/>
      <c r="O205" s="189"/>
      <c r="P205" s="189"/>
      <c r="Q205" s="317">
        <f t="shared" ref="Q205:AJ205" si="111">Q185+Q187+Q197+Q199+Q204</f>
        <v>1548</v>
      </c>
      <c r="R205" s="294">
        <f t="shared" si="111"/>
        <v>1548</v>
      </c>
      <c r="S205" s="294">
        <f t="shared" si="111"/>
        <v>1560</v>
      </c>
      <c r="T205" s="294">
        <f t="shared" si="111"/>
        <v>1575</v>
      </c>
      <c r="U205" s="408">
        <f t="shared" si="111"/>
        <v>1587</v>
      </c>
      <c r="V205" s="294">
        <f t="shared" si="111"/>
        <v>1592</v>
      </c>
      <c r="W205" s="294">
        <f t="shared" si="111"/>
        <v>1590</v>
      </c>
      <c r="X205" s="317">
        <f t="shared" si="111"/>
        <v>1531</v>
      </c>
      <c r="Y205" s="294">
        <f t="shared" si="111"/>
        <v>1531</v>
      </c>
      <c r="Z205" s="317">
        <f t="shared" si="111"/>
        <v>1533</v>
      </c>
      <c r="AA205" s="317">
        <f t="shared" si="111"/>
        <v>1533</v>
      </c>
      <c r="AB205" s="317">
        <f>AB185+AB187+AB197+AB199+AB204</f>
        <v>1533</v>
      </c>
      <c r="AC205" s="305">
        <f t="shared" si="111"/>
        <v>16</v>
      </c>
      <c r="AD205" s="308">
        <f t="shared" si="111"/>
        <v>0</v>
      </c>
      <c r="AE205" s="308">
        <f t="shared" si="111"/>
        <v>1</v>
      </c>
      <c r="AF205" s="308">
        <f t="shared" si="111"/>
        <v>0</v>
      </c>
      <c r="AG205" s="311">
        <f t="shared" si="111"/>
        <v>0</v>
      </c>
      <c r="AH205" s="305">
        <f t="shared" si="111"/>
        <v>0</v>
      </c>
      <c r="AI205" s="308">
        <f t="shared" si="111"/>
        <v>0</v>
      </c>
      <c r="AJ205" s="311">
        <f t="shared" si="111"/>
        <v>0</v>
      </c>
    </row>
    <row r="206" spans="1:36" ht="15.6" x14ac:dyDescent="0.3">
      <c r="A206" s="361"/>
      <c r="B206" s="364"/>
      <c r="C206" s="367"/>
      <c r="D206" s="370"/>
      <c r="E206" s="370"/>
      <c r="F206" s="370"/>
      <c r="G206" s="370"/>
      <c r="H206" s="370"/>
      <c r="I206" s="370"/>
      <c r="J206" s="370"/>
      <c r="K206" s="397"/>
      <c r="L206" s="398"/>
      <c r="M206" s="399"/>
      <c r="N206" s="149"/>
      <c r="O206" s="149"/>
      <c r="P206" s="149"/>
      <c r="Q206" s="414"/>
      <c r="R206" s="295"/>
      <c r="S206" s="295"/>
      <c r="T206" s="295"/>
      <c r="U206" s="409"/>
      <c r="V206" s="295"/>
      <c r="W206" s="295"/>
      <c r="X206" s="318"/>
      <c r="Y206" s="295"/>
      <c r="Z206" s="318"/>
      <c r="AA206" s="318"/>
      <c r="AB206" s="318"/>
      <c r="AC206" s="306"/>
      <c r="AD206" s="309"/>
      <c r="AE206" s="309"/>
      <c r="AF206" s="309"/>
      <c r="AG206" s="312"/>
      <c r="AH206" s="306"/>
      <c r="AI206" s="309"/>
      <c r="AJ206" s="312"/>
    </row>
    <row r="207" spans="1:36" ht="16.2" thickBot="1" x14ac:dyDescent="0.35">
      <c r="A207" s="362"/>
      <c r="B207" s="365"/>
      <c r="C207" s="368"/>
      <c r="D207" s="371"/>
      <c r="E207" s="371"/>
      <c r="F207" s="371"/>
      <c r="G207" s="371"/>
      <c r="H207" s="371"/>
      <c r="I207" s="371"/>
      <c r="J207" s="371"/>
      <c r="K207" s="400"/>
      <c r="L207" s="401"/>
      <c r="M207" s="402"/>
      <c r="N207" s="150"/>
      <c r="O207" s="150"/>
      <c r="P207" s="150"/>
      <c r="Q207" s="415"/>
      <c r="R207" s="296"/>
      <c r="S207" s="296"/>
      <c r="T207" s="296"/>
      <c r="U207" s="410"/>
      <c r="V207" s="296"/>
      <c r="W207" s="296"/>
      <c r="X207" s="319"/>
      <c r="Y207" s="296"/>
      <c r="Z207" s="319"/>
      <c r="AA207" s="319"/>
      <c r="AB207" s="319"/>
      <c r="AC207" s="307"/>
      <c r="AD207" s="310"/>
      <c r="AE207" s="310"/>
      <c r="AF207" s="310"/>
      <c r="AG207" s="313"/>
      <c r="AH207" s="307"/>
      <c r="AI207" s="310"/>
      <c r="AJ207" s="313"/>
    </row>
    <row r="210" spans="1:15" ht="15.6" x14ac:dyDescent="0.3">
      <c r="A210" s="131" t="s">
        <v>183</v>
      </c>
      <c r="B210" s="132"/>
      <c r="C210" s="132"/>
      <c r="D210" s="133"/>
      <c r="E210" s="134"/>
      <c r="F210" s="134"/>
      <c r="G210" s="3"/>
      <c r="H210" s="3"/>
      <c r="I210" s="3"/>
      <c r="J210" s="3"/>
      <c r="K210" s="50"/>
      <c r="L210" s="50"/>
      <c r="M210" s="50"/>
      <c r="N210" s="50"/>
      <c r="O210" s="50"/>
    </row>
    <row r="211" spans="1:15" ht="15.6" x14ac:dyDescent="0.3">
      <c r="A211" s="131" t="s">
        <v>184</v>
      </c>
      <c r="B211" s="135"/>
      <c r="C211" s="135"/>
      <c r="D211" s="136"/>
      <c r="E211" s="137"/>
      <c r="F211" s="137"/>
      <c r="G211" s="50"/>
      <c r="H211" s="50"/>
      <c r="I211" s="50"/>
      <c r="J211" s="50"/>
      <c r="K211" s="50"/>
      <c r="L211" s="50"/>
      <c r="M211" s="50"/>
      <c r="N211" s="50"/>
      <c r="O211" s="50"/>
    </row>
    <row r="212" spans="1:15" ht="15.6" x14ac:dyDescent="0.3">
      <c r="A212" s="138"/>
      <c r="B212" s="139"/>
      <c r="C212" s="139"/>
      <c r="D212" s="99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</row>
    <row r="213" spans="1:15" x14ac:dyDescent="0.3">
      <c r="A213" s="140" t="s">
        <v>185</v>
      </c>
      <c r="B213" s="139"/>
      <c r="C213" s="139"/>
      <c r="D213" s="99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</row>
    <row r="214" spans="1:15" x14ac:dyDescent="0.3">
      <c r="A214" s="141" t="s">
        <v>186</v>
      </c>
      <c r="B214" s="142"/>
      <c r="C214" s="142"/>
      <c r="D214" s="99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</row>
    <row r="215" spans="1:15" x14ac:dyDescent="0.3">
      <c r="A215" s="140" t="s">
        <v>187</v>
      </c>
      <c r="B215" s="142"/>
      <c r="C215" s="142"/>
      <c r="D215" s="99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</row>
    <row r="216" spans="1:15" x14ac:dyDescent="0.3">
      <c r="A216" s="141"/>
      <c r="B216" s="142"/>
      <c r="C216" s="142"/>
      <c r="D216" s="99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</row>
    <row r="217" spans="1:15" x14ac:dyDescent="0.3">
      <c r="A217" s="140" t="s">
        <v>188</v>
      </c>
      <c r="B217" s="142"/>
      <c r="C217" s="142"/>
      <c r="D217" s="99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</row>
    <row r="218" spans="1:15" x14ac:dyDescent="0.3">
      <c r="A218" s="141" t="s">
        <v>189</v>
      </c>
      <c r="B218" s="142"/>
      <c r="C218" s="142"/>
      <c r="D218" s="99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</row>
    <row r="219" spans="1:15" x14ac:dyDescent="0.3">
      <c r="A219" s="140" t="s">
        <v>190</v>
      </c>
      <c r="B219" s="142"/>
      <c r="C219" s="142"/>
      <c r="D219" s="99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</row>
    <row r="220" spans="1:15" x14ac:dyDescent="0.3">
      <c r="A220" s="143"/>
      <c r="B220" s="142"/>
      <c r="C220" s="142"/>
      <c r="D220" s="99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</row>
    <row r="221" spans="1:15" x14ac:dyDescent="0.3">
      <c r="A221" s="144"/>
      <c r="B221" s="142"/>
      <c r="C221" s="142"/>
      <c r="D221" s="99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</row>
    <row r="222" spans="1:15" ht="18" x14ac:dyDescent="0.35">
      <c r="A222" s="190"/>
    </row>
  </sheetData>
  <mergeCells count="107">
    <mergeCell ref="J205:J207"/>
    <mergeCell ref="X182:X183"/>
    <mergeCell ref="X205:X207"/>
    <mergeCell ref="K204:M204"/>
    <mergeCell ref="K205:M207"/>
    <mergeCell ref="K183:M183"/>
    <mergeCell ref="K184:M184"/>
    <mergeCell ref="W182:W183"/>
    <mergeCell ref="W205:W207"/>
    <mergeCell ref="V182:V183"/>
    <mergeCell ref="V205:V207"/>
    <mergeCell ref="U182:U183"/>
    <mergeCell ref="U205:U207"/>
    <mergeCell ref="R182:R183"/>
    <mergeCell ref="S182:S183"/>
    <mergeCell ref="T182:T183"/>
    <mergeCell ref="K203:M203"/>
    <mergeCell ref="K196:M196"/>
    <mergeCell ref="K197:M197"/>
    <mergeCell ref="K198:M198"/>
    <mergeCell ref="K199:M199"/>
    <mergeCell ref="K195:M195"/>
    <mergeCell ref="Q205:Q207"/>
    <mergeCell ref="R205:R207"/>
    <mergeCell ref="A205:A207"/>
    <mergeCell ref="B205:B207"/>
    <mergeCell ref="C205:C207"/>
    <mergeCell ref="E205:E207"/>
    <mergeCell ref="F205:F207"/>
    <mergeCell ref="D205:D207"/>
    <mergeCell ref="K185:M185"/>
    <mergeCell ref="K186:M186"/>
    <mergeCell ref="K187:M187"/>
    <mergeCell ref="K188:M188"/>
    <mergeCell ref="K189:M189"/>
    <mergeCell ref="K190:M190"/>
    <mergeCell ref="K191:M191"/>
    <mergeCell ref="D201:D202"/>
    <mergeCell ref="E201:E202"/>
    <mergeCell ref="K201:M202"/>
    <mergeCell ref="F201:F202"/>
    <mergeCell ref="G201:G202"/>
    <mergeCell ref="H201:H202"/>
    <mergeCell ref="I201:I202"/>
    <mergeCell ref="J201:J202"/>
    <mergeCell ref="G205:G207"/>
    <mergeCell ref="H205:H207"/>
    <mergeCell ref="I205:I207"/>
    <mergeCell ref="S3:S4"/>
    <mergeCell ref="S205:S207"/>
    <mergeCell ref="K200:M200"/>
    <mergeCell ref="AD3:AD4"/>
    <mergeCell ref="T3:T4"/>
    <mergeCell ref="U3:U4"/>
    <mergeCell ref="W3:W4"/>
    <mergeCell ref="V3:V4"/>
    <mergeCell ref="X3:X4"/>
    <mergeCell ref="Z3:Z4"/>
    <mergeCell ref="AA3:AA4"/>
    <mergeCell ref="R3:R4"/>
    <mergeCell ref="T205:T207"/>
    <mergeCell ref="K192:M192"/>
    <mergeCell ref="AB3:AB4"/>
    <mergeCell ref="AB182:AB183"/>
    <mergeCell ref="AB205:AB207"/>
    <mergeCell ref="K193:M193"/>
    <mergeCell ref="K194:M194"/>
    <mergeCell ref="A3:B3"/>
    <mergeCell ref="C3:C4"/>
    <mergeCell ref="D3:D4"/>
    <mergeCell ref="E3:E4"/>
    <mergeCell ref="Q182:Q183"/>
    <mergeCell ref="Q3:Q4"/>
    <mergeCell ref="N3:N4"/>
    <mergeCell ref="O3:O4"/>
    <mergeCell ref="D182:D183"/>
    <mergeCell ref="E182:M182"/>
    <mergeCell ref="P3:P4"/>
    <mergeCell ref="F3:M3"/>
    <mergeCell ref="A4:B4"/>
    <mergeCell ref="A179:B179"/>
    <mergeCell ref="A182:B183"/>
    <mergeCell ref="C182:C183"/>
    <mergeCell ref="AH3:AJ3"/>
    <mergeCell ref="AH182:AJ182"/>
    <mergeCell ref="Y3:Y4"/>
    <mergeCell ref="Y182:Y183"/>
    <mergeCell ref="Y205:Y207"/>
    <mergeCell ref="AC182:AC183"/>
    <mergeCell ref="AD182:AD183"/>
    <mergeCell ref="AE182:AF182"/>
    <mergeCell ref="AG182:AG183"/>
    <mergeCell ref="AC205:AC207"/>
    <mergeCell ref="AD205:AD207"/>
    <mergeCell ref="AE205:AE207"/>
    <mergeCell ref="AF205:AF207"/>
    <mergeCell ref="AG205:AG207"/>
    <mergeCell ref="AE3:AF3"/>
    <mergeCell ref="AG3:AG4"/>
    <mergeCell ref="AA182:AA183"/>
    <mergeCell ref="AA205:AA207"/>
    <mergeCell ref="AI205:AI207"/>
    <mergeCell ref="AJ205:AJ207"/>
    <mergeCell ref="Z182:Z183"/>
    <mergeCell ref="Z205:Z207"/>
    <mergeCell ref="AH205:AH207"/>
    <mergeCell ref="AC3:AC4"/>
  </mergeCells>
  <pageMargins left="0.31496062992125984" right="0.31496062992125984" top="0.74803149606299213" bottom="0.74803149606299213" header="0.31496062992125984" footer="0.31496062992125984"/>
  <pageSetup paperSize="8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Liljana Kropivšek</dc:creator>
  <cp:lastModifiedBy>Liljana Kropivšek</cp:lastModifiedBy>
  <cp:lastPrinted>2025-05-08T07:42:12Z</cp:lastPrinted>
  <dcterms:created xsi:type="dcterms:W3CDTF">2019-01-15T12:26:04Z</dcterms:created>
  <dcterms:modified xsi:type="dcterms:W3CDTF">2026-07-07T08:31:42Z</dcterms:modified>
</cp:coreProperties>
</file>